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8" windowWidth="15204" windowHeight="6408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B29" i="1" l="1"/>
  <c r="B30" i="1"/>
  <c r="B31" i="1"/>
  <c r="B32" i="1"/>
  <c r="C30" i="1"/>
  <c r="C29" i="1"/>
  <c r="C12" i="1"/>
  <c r="C7" i="1"/>
  <c r="C16" i="1" s="1"/>
  <c r="C8" i="1"/>
  <c r="C18" i="1" s="1"/>
  <c r="C19" i="1" s="1"/>
  <c r="C9" i="1"/>
  <c r="C10" i="1"/>
  <c r="B13" i="1"/>
  <c r="B6" i="1"/>
  <c r="C6" i="1" s="1"/>
  <c r="B15" i="1" l="1"/>
  <c r="D9" i="1"/>
  <c r="D12" i="1"/>
  <c r="D8" i="1"/>
  <c r="B16" i="1"/>
  <c r="C17" i="1"/>
  <c r="C20" i="1"/>
  <c r="D10" i="1"/>
  <c r="D7" i="1"/>
  <c r="B11" i="1"/>
  <c r="C11" i="1" s="1"/>
  <c r="C23" i="1" l="1"/>
  <c r="B20" i="1"/>
  <c r="D22" i="1"/>
  <c r="C15" i="1"/>
  <c r="D11" i="1"/>
  <c r="D15" i="1" s="1"/>
  <c r="B17" i="1"/>
  <c r="C21" i="1"/>
  <c r="B21" i="1" s="1"/>
  <c r="C24" i="1" l="1"/>
  <c r="B23" i="1"/>
  <c r="C26" i="1" l="1"/>
  <c r="C25" i="1"/>
  <c r="C31" i="1" s="1"/>
  <c r="C27" i="1"/>
  <c r="C28" i="1" l="1"/>
  <c r="C32" i="1" s="1"/>
</calcChain>
</file>

<file path=xl/sharedStrings.xml><?xml version="1.0" encoding="utf-8"?>
<sst xmlns="http://schemas.openxmlformats.org/spreadsheetml/2006/main" count="42" uniqueCount="39">
  <si>
    <t>Calcolo UFC UFL sistema francese INRA</t>
  </si>
  <si>
    <t>Mais</t>
  </si>
  <si>
    <t>as fed</t>
  </si>
  <si>
    <t>% t.q.</t>
  </si>
  <si>
    <t>% s.s.</t>
  </si>
  <si>
    <t>% s.o.</t>
  </si>
  <si>
    <t>Parametri</t>
  </si>
  <si>
    <t>SS</t>
  </si>
  <si>
    <t>SO</t>
  </si>
  <si>
    <t>PG</t>
  </si>
  <si>
    <t>FG/CG</t>
  </si>
  <si>
    <t>EE/LG</t>
  </si>
  <si>
    <t>Ceneri</t>
  </si>
  <si>
    <t>NDF</t>
  </si>
  <si>
    <t xml:space="preserve">EI </t>
  </si>
  <si>
    <t>Umidità</t>
  </si>
  <si>
    <t xml:space="preserve">Totale </t>
  </si>
  <si>
    <t>EL (MJ/kg)</t>
  </si>
  <si>
    <t>EL (Kcal/kg)</t>
  </si>
  <si>
    <t>dSO (%)</t>
  </si>
  <si>
    <t>dE (%)</t>
  </si>
  <si>
    <t>ED (MJ/kg)</t>
  </si>
  <si>
    <t>ED (Kcal/kg)</t>
  </si>
  <si>
    <t>EM/ED</t>
  </si>
  <si>
    <t>EM (MJ/kg)</t>
  </si>
  <si>
    <t xml:space="preserve"> q (EM/EL)</t>
  </si>
  <si>
    <t>kl</t>
  </si>
  <si>
    <t>Km</t>
  </si>
  <si>
    <t>ka</t>
  </si>
  <si>
    <t>kma</t>
  </si>
  <si>
    <t>UFL/kg</t>
  </si>
  <si>
    <t>UFC/kg</t>
  </si>
  <si>
    <t>Pag. 80 Tables…..</t>
  </si>
  <si>
    <t>Dati da inserire</t>
  </si>
  <si>
    <t>Formule già definite</t>
  </si>
  <si>
    <t>ENl (MJ/kg)</t>
  </si>
  <si>
    <t>ENma(MJ/kg)</t>
  </si>
  <si>
    <t>dry matter (d.m.)</t>
  </si>
  <si>
    <t>organic matter (o.m.)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</si>
</sst>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3" xfId="0" applyBorder="1"/>
    <xf numFmtId="164" fontId="0" fillId="2" borderId="5" xfId="0" applyNumberFormat="1" applyFill="1" applyBorder="1"/>
    <xf numFmtId="0" fontId="0" fillId="0" borderId="5" xfId="0" applyBorder="1"/>
    <xf numFmtId="164" fontId="0" fillId="2" borderId="6" xfId="0" applyNumberFormat="1" applyFill="1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164" fontId="0" fillId="2" borderId="9" xfId="0" applyNumberFormat="1" applyFill="1" applyBorder="1"/>
    <xf numFmtId="0" fontId="0" fillId="0" borderId="10" xfId="0" applyBorder="1"/>
    <xf numFmtId="0" fontId="0" fillId="0" borderId="7" xfId="0" applyBorder="1"/>
    <xf numFmtId="0" fontId="0" fillId="0" borderId="9" xfId="0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164" fontId="0" fillId="4" borderId="4" xfId="0" applyNumberFormat="1" applyFill="1" applyBorder="1"/>
    <xf numFmtId="0" fontId="0" fillId="4" borderId="5" xfId="0" applyFill="1" applyBorder="1"/>
    <xf numFmtId="0" fontId="0" fillId="4" borderId="1" xfId="0" applyFill="1" applyBorder="1"/>
    <xf numFmtId="0" fontId="0" fillId="4" borderId="3" xfId="0" applyFill="1" applyBorder="1"/>
    <xf numFmtId="0" fontId="0" fillId="2" borderId="1" xfId="0" applyFill="1" applyBorder="1"/>
    <xf numFmtId="0" fontId="0" fillId="2" borderId="3" xfId="0" applyFill="1" applyBorder="1"/>
    <xf numFmtId="0" fontId="1" fillId="0" borderId="0" xfId="0" applyFont="1"/>
    <xf numFmtId="0" fontId="0" fillId="0" borderId="11" xfId="0" applyBorder="1"/>
    <xf numFmtId="164" fontId="0" fillId="2" borderId="12" xfId="0" applyNumberFormat="1" applyFill="1" applyBorder="1"/>
    <xf numFmtId="0" fontId="0" fillId="0" borderId="13" xfId="0" applyBorder="1"/>
    <xf numFmtId="164" fontId="0" fillId="2" borderId="0" xfId="0" applyNumberFormat="1" applyFill="1" applyBorder="1"/>
    <xf numFmtId="1" fontId="0" fillId="2" borderId="0" xfId="0" applyNumberFormat="1" applyFill="1" applyBorder="1"/>
    <xf numFmtId="0" fontId="0" fillId="0" borderId="0" xfId="0" applyBorder="1"/>
    <xf numFmtId="0" fontId="0" fillId="0" borderId="14" xfId="0" applyBorder="1"/>
    <xf numFmtId="164" fontId="0" fillId="2" borderId="4" xfId="0" applyNumberFormat="1" applyFill="1" applyBorder="1"/>
    <xf numFmtId="1" fontId="0" fillId="2" borderId="5" xfId="0" applyNumberFormat="1" applyFill="1" applyBorder="1"/>
    <xf numFmtId="1" fontId="0" fillId="0" borderId="5" xfId="0" applyNumberFormat="1" applyBorder="1"/>
    <xf numFmtId="2" fontId="0" fillId="2" borderId="0" xfId="0" applyNumberFormat="1" applyFill="1" applyBorder="1"/>
    <xf numFmtId="165" fontId="0" fillId="2" borderId="0" xfId="0" applyNumberFormat="1" applyFill="1" applyBorder="1"/>
    <xf numFmtId="164" fontId="2" fillId="2" borderId="0" xfId="0" applyNumberFormat="1" applyFont="1" applyFill="1" applyBorder="1"/>
    <xf numFmtId="164" fontId="0" fillId="0" borderId="5" xfId="0" applyNumberFormat="1" applyFill="1" applyBorder="1"/>
    <xf numFmtId="2" fontId="0" fillId="2" borderId="5" xfId="0" applyNumberFormat="1" applyFill="1" applyBorder="1"/>
    <xf numFmtId="2" fontId="0" fillId="2" borderId="6" xfId="0" applyNumberFormat="1" applyFill="1" applyBorder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topLeftCell="A18" zoomScale="130" zoomScaleNormal="130" workbookViewId="0">
      <selection activeCell="C32" sqref="C32"/>
    </sheetView>
  </sheetViews>
  <sheetFormatPr defaultRowHeight="14.4" x14ac:dyDescent="0.3"/>
  <cols>
    <col min="1" max="1" width="14.21875" customWidth="1"/>
    <col min="2" max="2" width="10.77734375" customWidth="1"/>
    <col min="6" max="6" width="14.77734375" customWidth="1"/>
    <col min="7" max="7" width="18" bestFit="1" customWidth="1"/>
  </cols>
  <sheetData>
    <row r="1" spans="1:8" ht="15" thickBot="1" x14ac:dyDescent="0.4">
      <c r="A1" s="21" t="s">
        <v>0</v>
      </c>
      <c r="B1" s="21"/>
      <c r="C1" s="21"/>
      <c r="D1" s="21"/>
      <c r="F1" s="17" t="s">
        <v>33</v>
      </c>
      <c r="G1" s="18"/>
    </row>
    <row r="2" spans="1:8" ht="15" thickBot="1" x14ac:dyDescent="0.35">
      <c r="F2" s="19" t="s">
        <v>34</v>
      </c>
      <c r="G2" s="20"/>
    </row>
    <row r="3" spans="1:8" ht="15" thickBot="1" x14ac:dyDescent="0.35">
      <c r="B3" s="12" t="s">
        <v>1</v>
      </c>
      <c r="C3" s="13" t="s">
        <v>32</v>
      </c>
      <c r="D3" s="14"/>
    </row>
    <row r="4" spans="1:8" ht="15" thickBot="1" x14ac:dyDescent="0.4">
      <c r="A4" s="10" t="s">
        <v>6</v>
      </c>
      <c r="B4" s="10" t="s">
        <v>3</v>
      </c>
      <c r="C4" s="10" t="s">
        <v>4</v>
      </c>
      <c r="D4" s="1" t="s">
        <v>5</v>
      </c>
      <c r="F4" t="s">
        <v>3</v>
      </c>
      <c r="G4" t="s">
        <v>4</v>
      </c>
      <c r="H4" t="s">
        <v>5</v>
      </c>
    </row>
    <row r="5" spans="1:8" ht="14.55" x14ac:dyDescent="0.35">
      <c r="A5" s="5" t="s">
        <v>7</v>
      </c>
      <c r="B5" s="15">
        <v>86.4</v>
      </c>
      <c r="C5" s="5"/>
      <c r="D5" s="7"/>
      <c r="F5" t="s">
        <v>2</v>
      </c>
      <c r="G5" t="s">
        <v>37</v>
      </c>
      <c r="H5" t="s">
        <v>38</v>
      </c>
    </row>
    <row r="6" spans="1:8" ht="14.55" x14ac:dyDescent="0.35">
      <c r="A6" s="3" t="s">
        <v>8</v>
      </c>
      <c r="B6" s="2">
        <f>B5-B10</f>
        <v>85.2</v>
      </c>
      <c r="C6" s="2">
        <f>B6/B$5*100</f>
        <v>98.6111111111111</v>
      </c>
      <c r="D6" s="11"/>
    </row>
    <row r="7" spans="1:8" ht="14.55" x14ac:dyDescent="0.35">
      <c r="A7" s="3" t="s">
        <v>9</v>
      </c>
      <c r="B7" s="16">
        <v>8.1</v>
      </c>
      <c r="C7" s="2">
        <f t="shared" ref="C7:C10" si="0">B7/B$5*100</f>
        <v>9.3749999999999982</v>
      </c>
      <c r="D7" s="8">
        <f>C7/C$6*100</f>
        <v>9.5070422535211261</v>
      </c>
    </row>
    <row r="8" spans="1:8" ht="14.55" x14ac:dyDescent="0.35">
      <c r="A8" s="3" t="s">
        <v>10</v>
      </c>
      <c r="B8" s="16">
        <v>2.2000000000000002</v>
      </c>
      <c r="C8" s="2">
        <f t="shared" si="0"/>
        <v>2.5462962962962967</v>
      </c>
      <c r="D8" s="8">
        <f t="shared" ref="D8:D12" si="1">C8/C$6*100</f>
        <v>2.5821596244131464</v>
      </c>
    </row>
    <row r="9" spans="1:8" ht="14.55" x14ac:dyDescent="0.35">
      <c r="A9" s="3" t="s">
        <v>11</v>
      </c>
      <c r="B9" s="16">
        <v>3.7</v>
      </c>
      <c r="C9" s="2">
        <f t="shared" si="0"/>
        <v>4.2824074074074066</v>
      </c>
      <c r="D9" s="8">
        <f t="shared" si="1"/>
        <v>4.3427230046948351</v>
      </c>
    </row>
    <row r="10" spans="1:8" ht="14.55" x14ac:dyDescent="0.35">
      <c r="A10" s="3" t="s">
        <v>12</v>
      </c>
      <c r="B10" s="16">
        <v>1.2</v>
      </c>
      <c r="C10" s="2">
        <f t="shared" si="0"/>
        <v>1.3888888888888888</v>
      </c>
      <c r="D10" s="8">
        <f t="shared" si="1"/>
        <v>1.4084507042253522</v>
      </c>
    </row>
    <row r="11" spans="1:8" ht="14.55" x14ac:dyDescent="0.35">
      <c r="A11" s="3" t="s">
        <v>14</v>
      </c>
      <c r="B11" s="2">
        <f>100-(B13+B7+B8+B9+B10)</f>
        <v>71.2</v>
      </c>
      <c r="C11" s="2">
        <f>B11/B$5*100</f>
        <v>82.407407407407405</v>
      </c>
      <c r="D11" s="8">
        <f t="shared" si="1"/>
        <v>83.568075117370896</v>
      </c>
    </row>
    <row r="12" spans="1:8" ht="14.55" x14ac:dyDescent="0.35">
      <c r="A12" s="3" t="s">
        <v>13</v>
      </c>
      <c r="B12" s="16">
        <v>10.4</v>
      </c>
      <c r="C12" s="2">
        <f>B12/B$5*100</f>
        <v>12.037037037037036</v>
      </c>
      <c r="D12" s="8">
        <f t="shared" si="1"/>
        <v>12.206572769953054</v>
      </c>
    </row>
    <row r="13" spans="1:8" ht="15" thickBot="1" x14ac:dyDescent="0.35">
      <c r="A13" s="6" t="s">
        <v>15</v>
      </c>
      <c r="B13" s="4">
        <f>100-B5</f>
        <v>13.599999999999994</v>
      </c>
      <c r="C13" s="6"/>
      <c r="D13" s="9"/>
    </row>
    <row r="14" spans="1:8" ht="15" thickBot="1" x14ac:dyDescent="0.4"/>
    <row r="15" spans="1:8" ht="14.55" x14ac:dyDescent="0.35">
      <c r="A15" s="22" t="s">
        <v>16</v>
      </c>
      <c r="B15" s="29">
        <f>B13+B11+B10+B9+B8+B7</f>
        <v>100</v>
      </c>
      <c r="C15" s="23">
        <f>C11+C10+C9+C8+C7</f>
        <v>99.999999999999986</v>
      </c>
      <c r="D15" s="29">
        <f>D7+D8+D9+D11</f>
        <v>100</v>
      </c>
    </row>
    <row r="16" spans="1:8" ht="14.55" x14ac:dyDescent="0.35">
      <c r="A16" s="24" t="s">
        <v>17</v>
      </c>
      <c r="B16" s="2">
        <f>C16*B$5/100</f>
        <v>16.119479999999999</v>
      </c>
      <c r="C16" s="34">
        <f>17.3+0.0617*C7+0.2193*C9+0.0387*C8-0.1867*C10</f>
        <v>18.656805555555554</v>
      </c>
      <c r="D16" s="3"/>
    </row>
    <row r="17" spans="1:4" ht="14.55" x14ac:dyDescent="0.35">
      <c r="A17" s="24" t="s">
        <v>18</v>
      </c>
      <c r="B17" s="30">
        <f>C17*B$5/100</f>
        <v>3852.648183556405</v>
      </c>
      <c r="C17" s="26">
        <f>C16/4.184*1000</f>
        <v>4459.0835457828762</v>
      </c>
      <c r="D17" s="3"/>
    </row>
    <row r="18" spans="1:4" ht="14.55" x14ac:dyDescent="0.35">
      <c r="A18" s="24" t="s">
        <v>19</v>
      </c>
      <c r="B18" s="31"/>
      <c r="C18" s="25">
        <f>95.81-1.911*C8-2.54</f>
        <v>88.40402777777777</v>
      </c>
      <c r="D18" s="3"/>
    </row>
    <row r="19" spans="1:4" x14ac:dyDescent="0.3">
      <c r="A19" s="24" t="s">
        <v>20</v>
      </c>
      <c r="B19" s="31"/>
      <c r="C19" s="25">
        <f>C18-3.94+0.104*C7+0.149*C9+0.022*C12-0.244*C10</f>
        <v>86.003032407407389</v>
      </c>
      <c r="D19" s="3"/>
    </row>
    <row r="20" spans="1:4" x14ac:dyDescent="0.3">
      <c r="A20" s="24" t="s">
        <v>21</v>
      </c>
      <c r="B20" s="2">
        <f t="shared" ref="B20:B32" si="2">C20*B$5/100</f>
        <v>13.863241608305552</v>
      </c>
      <c r="C20" s="34">
        <f>C16*C19/100</f>
        <v>16.045418528131425</v>
      </c>
      <c r="D20" s="3"/>
    </row>
    <row r="21" spans="1:4" x14ac:dyDescent="0.3">
      <c r="A21" s="24" t="s">
        <v>22</v>
      </c>
      <c r="B21" s="30">
        <f t="shared" si="2"/>
        <v>3313.3942658474075</v>
      </c>
      <c r="C21" s="26">
        <f>C17*C19/100</f>
        <v>3834.9470669530174</v>
      </c>
      <c r="D21" s="3"/>
    </row>
    <row r="22" spans="1:4" x14ac:dyDescent="0.3">
      <c r="A22" s="24" t="s">
        <v>23</v>
      </c>
      <c r="B22" s="31"/>
      <c r="C22" s="27"/>
      <c r="D22" s="2">
        <f>86.38-0.099*D8-0.196*D7</f>
        <v>84.260985915492952</v>
      </c>
    </row>
    <row r="23" spans="1:4" x14ac:dyDescent="0.3">
      <c r="A23" s="24" t="s">
        <v>24</v>
      </c>
      <c r="B23" s="2">
        <f t="shared" si="2"/>
        <v>11.681304059005098</v>
      </c>
      <c r="C23" s="34">
        <f>C20*D22/100</f>
        <v>13.520027846070716</v>
      </c>
      <c r="D23" s="3"/>
    </row>
    <row r="24" spans="1:4" x14ac:dyDescent="0.3">
      <c r="A24" s="24" t="s">
        <v>25</v>
      </c>
      <c r="B24" s="35"/>
      <c r="C24" s="32">
        <f>C23/C16</f>
        <v>0.72467003023702381</v>
      </c>
      <c r="D24" s="3"/>
    </row>
    <row r="25" spans="1:4" x14ac:dyDescent="0.3">
      <c r="A25" s="24" t="s">
        <v>26</v>
      </c>
      <c r="B25" s="35"/>
      <c r="C25" s="33">
        <f>0.6+0.24*(C24-0.57)</f>
        <v>0.63712080725688569</v>
      </c>
      <c r="D25" s="3"/>
    </row>
    <row r="26" spans="1:4" x14ac:dyDescent="0.3">
      <c r="A26" s="24" t="s">
        <v>27</v>
      </c>
      <c r="B26" s="35"/>
      <c r="C26" s="33">
        <f>0.287*C24+0.554</f>
        <v>0.76198029867802586</v>
      </c>
      <c r="D26" s="3"/>
    </row>
    <row r="27" spans="1:4" x14ac:dyDescent="0.3">
      <c r="A27" s="24" t="s">
        <v>28</v>
      </c>
      <c r="B27" s="35"/>
      <c r="C27" s="33">
        <f>0.78*C24+0.006</f>
        <v>0.57124262358487865</v>
      </c>
      <c r="D27" s="3"/>
    </row>
    <row r="28" spans="1:4" x14ac:dyDescent="0.3">
      <c r="A28" s="24" t="s">
        <v>29</v>
      </c>
      <c r="B28" s="35"/>
      <c r="C28" s="33">
        <f>(C26*C27*1.5)/(C27+0.5*C26)</f>
        <v>0.6856657909393572</v>
      </c>
      <c r="D28" s="3"/>
    </row>
    <row r="29" spans="1:4" x14ac:dyDescent="0.3">
      <c r="A29" s="24" t="s">
        <v>35</v>
      </c>
      <c r="B29" s="2">
        <f t="shared" si="2"/>
        <v>7.4424018718864637</v>
      </c>
      <c r="C29" s="34">
        <f>C23*C25</f>
        <v>8.6138910554241477</v>
      </c>
      <c r="D29" s="3"/>
    </row>
    <row r="30" spans="1:4" x14ac:dyDescent="0.3">
      <c r="A30" s="24" t="s">
        <v>36</v>
      </c>
      <c r="B30" s="2">
        <f t="shared" si="2"/>
        <v>8.0094705868208553</v>
      </c>
      <c r="C30" s="34">
        <f>C23*C28</f>
        <v>9.2702205865982119</v>
      </c>
      <c r="D30" s="3"/>
    </row>
    <row r="31" spans="1:4" x14ac:dyDescent="0.3">
      <c r="A31" s="24" t="s">
        <v>30</v>
      </c>
      <c r="B31" s="36">
        <f t="shared" si="2"/>
        <v>1.0452811617818067</v>
      </c>
      <c r="C31" s="36">
        <f>C23*C25/7.12</f>
        <v>1.2098161594696837</v>
      </c>
      <c r="D31" s="3"/>
    </row>
    <row r="32" spans="1:4" ht="15" thickBot="1" x14ac:dyDescent="0.35">
      <c r="A32" s="28" t="s">
        <v>31</v>
      </c>
      <c r="B32" s="37">
        <f t="shared" si="2"/>
        <v>1.0511116255670414</v>
      </c>
      <c r="C32" s="37">
        <f>C23*C28/7.62</f>
        <v>1.2165643814433349</v>
      </c>
      <c r="D32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Universita di Padova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docenteuser</dc:creator>
  <cp:lastModifiedBy>Bailoni</cp:lastModifiedBy>
  <dcterms:created xsi:type="dcterms:W3CDTF">2014-01-08T08:27:43Z</dcterms:created>
  <dcterms:modified xsi:type="dcterms:W3CDTF">2014-05-21T05:02:20Z</dcterms:modified>
</cp:coreProperties>
</file>