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200" windowHeight="9220" activeTab="0"/>
  </bookViews>
  <sheets>
    <sheet name="formule di calcolo UFL_UFC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<sst xmlns="http://schemas.openxmlformats.org/spreadsheetml/2006/main" count="42" uniqueCount="37">
  <si>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Sostanza secca (%)</t>
  </si>
  <si>
    <t xml:space="preserve">Ceneri grezze (% ss) </t>
  </si>
  <si>
    <t xml:space="preserve">Proteina grezza (% ss) </t>
  </si>
  <si>
    <t xml:space="preserve">Fibra Grezza (% ss) </t>
  </si>
  <si>
    <t>Estratto etereo o lipidi grezzi (% ss)</t>
  </si>
  <si>
    <t xml:space="preserve">Estrattivi inazotati (% ss) </t>
  </si>
  <si>
    <t>True digestibility PG (tdPG)</t>
  </si>
  <si>
    <t>True digestibility fatty acids (tdFA)</t>
  </si>
  <si>
    <t>NDFn (NDF - NDIPG)</t>
  </si>
  <si>
    <t>True digestibility NSC (tdNSC)</t>
  </si>
  <si>
    <t>True digestibility NDF (tdNDF)</t>
  </si>
  <si>
    <t>NDF (% ss)</t>
  </si>
  <si>
    <t>ADF (% ss)</t>
  </si>
  <si>
    <t>residuo ADL (% ss)</t>
  </si>
  <si>
    <t>Lignina ADL (% ss)</t>
  </si>
  <si>
    <t>AIA (% ss)</t>
  </si>
  <si>
    <t>NSC (o NFC)</t>
  </si>
  <si>
    <t>Analisi tipo (centesimale)</t>
  </si>
  <si>
    <t>TDN (NRC)</t>
  </si>
  <si>
    <t>Energia Netta di lattazione ENL (Kcal/Kgss)</t>
  </si>
  <si>
    <t>Identificativo campione</t>
  </si>
  <si>
    <t>Analisi Van Soest (frazioni fibrose)</t>
  </si>
  <si>
    <t xml:space="preserve">Calcoli intermedi </t>
  </si>
  <si>
    <t>Sistema Americano NRC dell'energia netta</t>
  </si>
  <si>
    <t xml:space="preserve">Dati analitici di laboratorio (da inserire) </t>
  </si>
  <si>
    <t>Formule  (da non modificare)</t>
  </si>
  <si>
    <t xml:space="preserve">Calcolo del valore nutritivo del silomais </t>
  </si>
  <si>
    <t>SBM</t>
  </si>
  <si>
    <t>SBS</t>
  </si>
  <si>
    <t>CPC</t>
  </si>
  <si>
    <t>Calcolo del valore nutritivo di semi e derivati di piante oleaginose</t>
  </si>
  <si>
    <t>ADICP (% SS)</t>
  </si>
  <si>
    <t>NDICP (% SS)</t>
  </si>
  <si>
    <t>Calcolato</t>
  </si>
  <si>
    <t>stimato con GPT</t>
  </si>
  <si>
    <t>Energia Metabolizzabile EM (Mcal/Kg)</t>
  </si>
  <si>
    <t>Energia Digeribile ED (Mcal/Kg)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</si>
</sst>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"/>
    <numFmt numFmtId="174" formatCode="[h]\.mm\.ss"/>
    <numFmt numFmtId="175" formatCode="0.00000"/>
    <numFmt numFmtId="176" formatCode="0.0000"/>
    <numFmt numFmtId="177" formatCode="mmm\-yyyy"/>
    <numFmt numFmtId="178" formatCode="0.0000000"/>
    <numFmt numFmtId="179" formatCode="0.000000"/>
    <numFmt numFmtId="180" formatCode="[$-410]dddd\ d\ mmmm\ yyyy"/>
    <numFmt numFmtId="181" formatCode="h\.mm\.ss"/>
    <numFmt numFmtId="182" formatCode="_-* #,##0.000_-;\-* #,##0.000_-;_-* &quot;-&quot;??_-;_-@_-"/>
    <numFmt numFmtId="183" formatCode="0.000%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2"/>
      <name val="Arial"/>
      <family val="2"/>
    </font>
    <font>
      <sz val="11"/>
      <color indexed="55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2" fontId="3" fillId="1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7" fillId="34" borderId="13" xfId="0" applyFont="1" applyFill="1" applyBorder="1" applyAlignment="1">
      <alignment horizontal="right"/>
    </xf>
    <xf numFmtId="2" fontId="2" fillId="13" borderId="14" xfId="0" applyNumberFormat="1" applyFont="1" applyFill="1" applyBorder="1" applyAlignment="1">
      <alignment/>
    </xf>
    <xf numFmtId="2" fontId="2" fillId="13" borderId="14" xfId="45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right"/>
    </xf>
    <xf numFmtId="2" fontId="2" fillId="13" borderId="18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2" fillId="1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2" fontId="2" fillId="13" borderId="18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48" fillId="13" borderId="17" xfId="0" applyFont="1" applyFill="1" applyBorder="1" applyAlignment="1">
      <alignment/>
    </xf>
    <xf numFmtId="0" fontId="48" fillId="13" borderId="18" xfId="0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173" fontId="2" fillId="13" borderId="18" xfId="0" applyNumberFormat="1" applyFont="1" applyFill="1" applyBorder="1" applyAlignment="1">
      <alignment horizontal="center"/>
    </xf>
    <xf numFmtId="0" fontId="2" fillId="13" borderId="17" xfId="0" applyFont="1" applyFill="1" applyBorder="1" applyAlignment="1">
      <alignment horizontal="right"/>
    </xf>
    <xf numFmtId="0" fontId="2" fillId="13" borderId="0" xfId="0" applyFont="1" applyFill="1" applyBorder="1" applyAlignment="1">
      <alignment horizontal="right"/>
    </xf>
    <xf numFmtId="0" fontId="2" fillId="13" borderId="18" xfId="0" applyFont="1" applyFill="1" applyBorder="1" applyAlignment="1">
      <alignment horizontal="right"/>
    </xf>
    <xf numFmtId="2" fontId="2" fillId="35" borderId="14" xfId="0" applyNumberFormat="1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75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42.140625" style="19" bestFit="1" customWidth="1"/>
    <col min="2" max="2" width="15.140625" style="20" customWidth="1"/>
    <col min="3" max="3" width="18.28125" style="20" customWidth="1"/>
    <col min="4" max="4" width="15.421875" style="21" customWidth="1"/>
    <col min="5" max="5" width="8.8515625" style="24" bestFit="1" customWidth="1"/>
    <col min="6" max="6" width="14.00390625" style="24" bestFit="1" customWidth="1"/>
    <col min="7" max="7" width="11.140625" style="24" bestFit="1" customWidth="1"/>
    <col min="8" max="8" width="18.28125" style="20" customWidth="1"/>
    <col min="9" max="9" width="13.57421875" style="20" bestFit="1" customWidth="1"/>
    <col min="10" max="10" width="13.28125" style="20" bestFit="1" customWidth="1"/>
    <col min="11" max="11" width="9.140625" style="21" customWidth="1"/>
    <col min="12" max="12" width="8.421875" style="21" customWidth="1"/>
    <col min="13" max="13" width="12.140625" style="21" customWidth="1"/>
    <col min="14" max="17" width="10.140625" style="21" customWidth="1"/>
    <col min="18" max="18" width="10.7109375" style="22" bestFit="1" customWidth="1"/>
    <col min="19" max="19" width="16.00390625" style="21" bestFit="1" customWidth="1"/>
    <col min="20" max="20" width="16.28125" style="21" bestFit="1" customWidth="1"/>
    <col min="21" max="22" width="16.28125" style="21" customWidth="1"/>
    <col min="23" max="23" width="15.00390625" style="20" customWidth="1"/>
    <col min="24" max="24" width="14.8515625" style="21" customWidth="1"/>
    <col min="25" max="27" width="4.57421875" style="21" bestFit="1" customWidth="1"/>
    <col min="28" max="28" width="5.421875" style="21" bestFit="1" customWidth="1"/>
    <col min="29" max="30" width="14.8515625" style="23" customWidth="1"/>
    <col min="31" max="32" width="10.140625" style="21" customWidth="1"/>
    <col min="33" max="33" width="9.8515625" style="20" bestFit="1" customWidth="1"/>
    <col min="34" max="34" width="15.7109375" style="20" bestFit="1" customWidth="1"/>
    <col min="35" max="35" width="11.00390625" style="21" customWidth="1"/>
    <col min="36" max="36" width="9.8515625" style="20" bestFit="1" customWidth="1"/>
    <col min="37" max="37" width="10.8515625" style="20" bestFit="1" customWidth="1"/>
    <col min="38" max="38" width="14.140625" style="20" bestFit="1" customWidth="1"/>
    <col min="39" max="39" width="13.7109375" style="20" customWidth="1"/>
    <col min="40" max="40" width="16.00390625" style="20" bestFit="1" customWidth="1"/>
    <col min="41" max="41" width="16.57421875" style="20" bestFit="1" customWidth="1"/>
    <col min="42" max="42" width="16.8515625" style="20" bestFit="1" customWidth="1"/>
    <col min="43" max="43" width="16.8515625" style="24" customWidth="1"/>
    <col min="44" max="16384" width="9.140625" style="20" customWidth="1"/>
  </cols>
  <sheetData>
    <row r="1" spans="1:5" ht="18">
      <c r="A1" s="29" t="s">
        <v>26</v>
      </c>
      <c r="E1" s="41" t="s">
        <v>30</v>
      </c>
    </row>
    <row r="2" spans="1:12" ht="13.5">
      <c r="A2" s="25" t="s">
        <v>24</v>
      </c>
      <c r="B2" s="25"/>
      <c r="C2" s="25"/>
      <c r="D2" s="20"/>
      <c r="E2" s="42" t="s">
        <v>24</v>
      </c>
      <c r="F2" s="33"/>
      <c r="G2" s="33"/>
      <c r="H2" s="25"/>
      <c r="I2" s="25"/>
      <c r="J2" s="25"/>
      <c r="K2" s="31"/>
      <c r="L2" s="31"/>
    </row>
    <row r="3" spans="1:12" ht="13.5">
      <c r="A3" s="26" t="s">
        <v>25</v>
      </c>
      <c r="B3" s="26"/>
      <c r="C3" s="26"/>
      <c r="D3" s="20"/>
      <c r="E3" s="43" t="s">
        <v>25</v>
      </c>
      <c r="F3" s="34"/>
      <c r="G3" s="34"/>
      <c r="H3" s="26"/>
      <c r="I3" s="26"/>
      <c r="J3" s="26"/>
      <c r="K3" s="32"/>
      <c r="L3" s="32"/>
    </row>
    <row r="5" ht="14.25" thickBot="1"/>
    <row r="6" spans="1:11" ht="14.25" thickBot="1">
      <c r="A6" s="30" t="s">
        <v>20</v>
      </c>
      <c r="B6" s="28">
        <v>1234</v>
      </c>
      <c r="C6" s="28">
        <v>1765</v>
      </c>
      <c r="E6" s="35" t="s">
        <v>27</v>
      </c>
      <c r="F6" s="35" t="s">
        <v>28</v>
      </c>
      <c r="G6" s="35" t="s">
        <v>29</v>
      </c>
      <c r="I6" s="35" t="s">
        <v>27</v>
      </c>
      <c r="J6" s="35" t="s">
        <v>28</v>
      </c>
      <c r="K6" s="35" t="s">
        <v>29</v>
      </c>
    </row>
    <row r="7" spans="1:11" ht="13.5">
      <c r="A7" s="7" t="s">
        <v>17</v>
      </c>
      <c r="B7" s="14"/>
      <c r="C7" s="8"/>
      <c r="E7" s="45"/>
      <c r="F7" s="45"/>
      <c r="G7" s="45"/>
      <c r="I7" s="45"/>
      <c r="J7" s="45"/>
      <c r="K7" s="45"/>
    </row>
    <row r="8" spans="1:11" ht="13.5">
      <c r="A8" s="2" t="s">
        <v>0</v>
      </c>
      <c r="B8" s="15">
        <v>24.773815646110258</v>
      </c>
      <c r="C8" s="9">
        <v>30.930868319108065</v>
      </c>
      <c r="E8" s="36">
        <v>87.4</v>
      </c>
      <c r="F8" s="36">
        <v>88.8</v>
      </c>
      <c r="G8" s="36">
        <v>89.5</v>
      </c>
      <c r="I8" s="36">
        <v>87.4</v>
      </c>
      <c r="J8" s="36">
        <v>88.8</v>
      </c>
      <c r="K8" s="36">
        <v>89.5</v>
      </c>
    </row>
    <row r="9" spans="1:11" ht="13.5">
      <c r="A9" s="2" t="s">
        <v>1</v>
      </c>
      <c r="B9" s="15">
        <v>3.939961315795218</v>
      </c>
      <c r="C9" s="9">
        <v>4.519550972156265</v>
      </c>
      <c r="E9" s="36">
        <v>6.3</v>
      </c>
      <c r="F9" s="36">
        <v>5.2</v>
      </c>
      <c r="G9" s="36">
        <v>6.6</v>
      </c>
      <c r="I9" s="36">
        <v>6.3</v>
      </c>
      <c r="J9" s="36">
        <v>5.2</v>
      </c>
      <c r="K9" s="36">
        <v>6.6</v>
      </c>
    </row>
    <row r="10" spans="1:11" ht="13.5">
      <c r="A10" s="2" t="s">
        <v>2</v>
      </c>
      <c r="B10" s="15">
        <v>6.676574202411242</v>
      </c>
      <c r="C10" s="9">
        <v>7.382542163646424</v>
      </c>
      <c r="E10" s="36">
        <v>48.3</v>
      </c>
      <c r="F10" s="36">
        <v>38.5</v>
      </c>
      <c r="G10" s="36">
        <v>28.7</v>
      </c>
      <c r="I10" s="36">
        <v>48.3</v>
      </c>
      <c r="J10" s="36">
        <v>38.5</v>
      </c>
      <c r="K10" s="36">
        <v>28.7</v>
      </c>
    </row>
    <row r="11" spans="1:11" ht="13.5">
      <c r="A11" s="2" t="s">
        <v>4</v>
      </c>
      <c r="B11" s="15">
        <v>2.3405854411067164</v>
      </c>
      <c r="C11" s="9">
        <v>2.044462364802609</v>
      </c>
      <c r="E11" s="53">
        <v>2</v>
      </c>
      <c r="F11" s="36">
        <v>20.2</v>
      </c>
      <c r="G11" s="36">
        <v>19.9</v>
      </c>
      <c r="I11" s="53">
        <v>2</v>
      </c>
      <c r="J11" s="36">
        <v>20.2</v>
      </c>
      <c r="K11" s="36">
        <v>19.9</v>
      </c>
    </row>
    <row r="12" spans="1:11" ht="13.5">
      <c r="A12" s="3" t="s">
        <v>3</v>
      </c>
      <c r="B12" s="15">
        <v>25.886809720434226</v>
      </c>
      <c r="C12" s="10">
        <v>22.717041445599694</v>
      </c>
      <c r="E12" s="37">
        <v>8.4</v>
      </c>
      <c r="F12" s="36">
        <v>6.7</v>
      </c>
      <c r="G12" s="36">
        <v>14.4</v>
      </c>
      <c r="I12" s="37">
        <v>8.4</v>
      </c>
      <c r="J12" s="36">
        <v>6.7</v>
      </c>
      <c r="K12" s="36">
        <v>14.4</v>
      </c>
    </row>
    <row r="13" spans="1:11" ht="14.25" thickBot="1">
      <c r="A13" s="1" t="s">
        <v>5</v>
      </c>
      <c r="B13" s="16">
        <f>100-(B9+B10+B11+B12)</f>
        <v>61.1560693202526</v>
      </c>
      <c r="C13" s="11">
        <f>100-(C9+C10+C11+C12)</f>
        <v>63.33640305379501</v>
      </c>
      <c r="E13" s="38">
        <f>100-(E9+E10+E11+E12)</f>
        <v>35</v>
      </c>
      <c r="F13" s="38">
        <f>100-(F9+F10+F11+F12)</f>
        <v>29.39999999999999</v>
      </c>
      <c r="G13" s="38">
        <f>100-(G9+G10+G11+G12)</f>
        <v>30.400000000000006</v>
      </c>
      <c r="I13" s="38">
        <f>100-(I9+I10+I11+I12)</f>
        <v>35</v>
      </c>
      <c r="J13" s="38">
        <f>100-(J9+J10+J11+J12)</f>
        <v>29.39999999999999</v>
      </c>
      <c r="K13" s="38">
        <f>100-(K9+K10+K11+K12)</f>
        <v>30.400000000000006</v>
      </c>
    </row>
    <row r="14" spans="1:11" ht="14.25" thickBot="1">
      <c r="A14" s="7" t="s">
        <v>21</v>
      </c>
      <c r="B14" s="14"/>
      <c r="C14" s="8"/>
      <c r="E14" s="46"/>
      <c r="F14" s="46"/>
      <c r="G14" s="46"/>
      <c r="I14" s="46"/>
      <c r="J14" s="46"/>
      <c r="K14" s="46"/>
    </row>
    <row r="15" spans="1:11" ht="13.5">
      <c r="A15" s="2" t="s">
        <v>11</v>
      </c>
      <c r="B15" s="15">
        <v>54.43372596133868</v>
      </c>
      <c r="C15" s="9">
        <v>47.21216348098834</v>
      </c>
      <c r="E15" s="44">
        <v>15.3</v>
      </c>
      <c r="F15" s="44">
        <v>13.5</v>
      </c>
      <c r="G15" s="44">
        <v>29.1</v>
      </c>
      <c r="I15" s="44">
        <v>15.3</v>
      </c>
      <c r="J15" s="44">
        <v>13.5</v>
      </c>
      <c r="K15" s="44">
        <v>29.1</v>
      </c>
    </row>
    <row r="16" spans="1:11" ht="13.5">
      <c r="A16" s="2" t="s">
        <v>12</v>
      </c>
      <c r="B16" s="15">
        <v>28.930667634526543</v>
      </c>
      <c r="C16" s="9">
        <v>24.8047509385549</v>
      </c>
      <c r="E16" s="36">
        <v>7.4</v>
      </c>
      <c r="F16" s="36">
        <v>6.2</v>
      </c>
      <c r="G16" s="36">
        <v>20.2</v>
      </c>
      <c r="I16" s="36">
        <v>7.4</v>
      </c>
      <c r="J16" s="36">
        <v>6.2</v>
      </c>
      <c r="K16" s="36">
        <v>20.2</v>
      </c>
    </row>
    <row r="17" spans="1:11" ht="13.5">
      <c r="A17" s="2" t="s">
        <v>13</v>
      </c>
      <c r="B17" s="15">
        <v>2.3029248524608</v>
      </c>
      <c r="C17" s="9">
        <v>1.5416267922429414</v>
      </c>
      <c r="E17" s="36">
        <v>0.4</v>
      </c>
      <c r="F17" s="36">
        <v>1</v>
      </c>
      <c r="G17" s="36">
        <v>7.5</v>
      </c>
      <c r="I17" s="36">
        <v>0.4</v>
      </c>
      <c r="J17" s="36">
        <v>1</v>
      </c>
      <c r="K17" s="36">
        <v>7.5</v>
      </c>
    </row>
    <row r="18" spans="1:11" ht="13.5">
      <c r="A18" s="3" t="s">
        <v>15</v>
      </c>
      <c r="B18" s="15">
        <v>0.41514569309359795</v>
      </c>
      <c r="C18" s="9">
        <v>0.2291650398275717</v>
      </c>
      <c r="E18" s="36"/>
      <c r="F18" s="36"/>
      <c r="G18" s="36"/>
      <c r="I18" s="36"/>
      <c r="J18" s="36"/>
      <c r="K18" s="36"/>
    </row>
    <row r="19" spans="1:11" ht="13.5">
      <c r="A19" s="4" t="s">
        <v>14</v>
      </c>
      <c r="B19" s="17">
        <f>B17-B18</f>
        <v>1.8877791593672022</v>
      </c>
      <c r="C19" s="12">
        <f>C17-C18</f>
        <v>1.3124617524153697</v>
      </c>
      <c r="E19" s="47">
        <f>E17-E18</f>
        <v>0.4</v>
      </c>
      <c r="F19" s="47">
        <f>F17-F18</f>
        <v>1</v>
      </c>
      <c r="G19" s="47">
        <f>G17-G18</f>
        <v>7.5</v>
      </c>
      <c r="I19" s="47">
        <f>I17-I18</f>
        <v>0.4</v>
      </c>
      <c r="J19" s="47">
        <f>J17-J18</f>
        <v>1</v>
      </c>
      <c r="K19" s="47">
        <f>K17-K18</f>
        <v>7.5</v>
      </c>
    </row>
    <row r="20" spans="1:11" ht="14.25" thickBot="1">
      <c r="A20" s="6" t="s">
        <v>16</v>
      </c>
      <c r="B20" s="16">
        <f>100-(B15+B10+B11+B9)</f>
        <v>32.60915307934813</v>
      </c>
      <c r="C20" s="11">
        <f>100-(C15+C10+C11+C9)</f>
        <v>38.84128101840636</v>
      </c>
      <c r="E20" s="38">
        <f>100-(E15+E10+E11+E9)</f>
        <v>28.10000000000001</v>
      </c>
      <c r="F20" s="38">
        <f>100-(F15+F10+F11+F9)</f>
        <v>22.599999999999994</v>
      </c>
      <c r="G20" s="38">
        <f>100-(G15+G10+G11+G9)</f>
        <v>15.700000000000017</v>
      </c>
      <c r="I20" s="38">
        <f>100-(I15+I10+I11+I9)</f>
        <v>28.10000000000001</v>
      </c>
      <c r="J20" s="38">
        <f>100-(J15+J10+J11+J9)</f>
        <v>22.599999999999994</v>
      </c>
      <c r="K20" s="38">
        <f>100-(K15+K10+K11+K9)</f>
        <v>15.700000000000017</v>
      </c>
    </row>
    <row r="21" spans="1:11" ht="14.25" thickBot="1">
      <c r="A21" s="7" t="s">
        <v>22</v>
      </c>
      <c r="B21" s="14"/>
      <c r="C21" s="8"/>
      <c r="E21" s="46"/>
      <c r="F21" s="46"/>
      <c r="G21" s="46"/>
      <c r="I21" s="46"/>
      <c r="J21" s="46"/>
      <c r="K21" s="46"/>
    </row>
    <row r="22" spans="1:11" ht="13.5">
      <c r="A22" s="48" t="s">
        <v>32</v>
      </c>
      <c r="B22" s="54">
        <v>1.3</v>
      </c>
      <c r="C22" s="55">
        <v>1.3</v>
      </c>
      <c r="E22" s="59">
        <v>0.7</v>
      </c>
      <c r="F22" s="59">
        <v>2.3</v>
      </c>
      <c r="G22" s="59">
        <v>6.3</v>
      </c>
      <c r="I22" s="59">
        <v>0.7</v>
      </c>
      <c r="J22" s="59">
        <v>2.3</v>
      </c>
      <c r="K22" s="59">
        <v>6.3</v>
      </c>
    </row>
    <row r="23" spans="1:11" ht="13.5">
      <c r="A23" s="49" t="s">
        <v>31</v>
      </c>
      <c r="B23" s="56">
        <v>0.8</v>
      </c>
      <c r="C23" s="55">
        <v>0.8</v>
      </c>
      <c r="E23" s="60">
        <v>0.4</v>
      </c>
      <c r="F23" s="60">
        <v>0.6</v>
      </c>
      <c r="G23" s="60">
        <v>2.4</v>
      </c>
      <c r="I23" s="60">
        <v>0.4</v>
      </c>
      <c r="J23" s="60">
        <v>0.6</v>
      </c>
      <c r="K23" s="60">
        <v>2.4</v>
      </c>
    </row>
    <row r="24" spans="1:11" ht="13.5">
      <c r="A24" s="50" t="s">
        <v>9</v>
      </c>
      <c r="B24" s="17">
        <f>0.98*(100-((B15-1.3)+B11+B9+B10))*0.87</f>
        <v>28.910943915452226</v>
      </c>
      <c r="C24" s="12">
        <f>0.98*(100-((C15-1.3)+C11+C9+C10))*0.87</f>
        <v>34.22445619629326</v>
      </c>
      <c r="E24" s="52">
        <f>0.98*(100-((E15-E22)+E11+E9+E10))</f>
        <v>28.223999999999997</v>
      </c>
      <c r="F24" s="52">
        <f>0.98*(100-((F15-F22)+F11+F9+F10))</f>
        <v>24.402000000000005</v>
      </c>
      <c r="G24" s="52">
        <f>0.98*(100-((G15-G22)+G11+G9+G10))</f>
        <v>21.56</v>
      </c>
      <c r="I24" s="52">
        <f>0.98*(100-((I15-I22)+I11+I9+I10))</f>
        <v>28.223999999999997</v>
      </c>
      <c r="J24" s="52">
        <f>0.98*(100-((J15-J22)+J11+J9+J10))</f>
        <v>24.402000000000005</v>
      </c>
      <c r="K24" s="52">
        <f>0.98*(100-((K15-K22)+K11+K9+K10))</f>
        <v>21.56</v>
      </c>
    </row>
    <row r="25" spans="1:11" ht="13.5">
      <c r="A25" s="50" t="s">
        <v>6</v>
      </c>
      <c r="B25" s="17">
        <f>B10*(EXP(-1.2*(0.8/B10)))</f>
        <v>5.782399282062694</v>
      </c>
      <c r="C25" s="12">
        <f>C10*(EXP(-1.2*(0.8/C10)))</f>
        <v>6.48233988363445</v>
      </c>
      <c r="E25" s="52">
        <f>(1-(0.4*(E23/E10)))*E10</f>
        <v>48.14</v>
      </c>
      <c r="F25" s="52">
        <f>(1-(0.4*(F23/F10)))*F10</f>
        <v>38.26</v>
      </c>
      <c r="G25" s="52">
        <f>(1-(0.4*(G23/G10)))*G10</f>
        <v>27.74</v>
      </c>
      <c r="I25" s="52">
        <f>(1-(0.4*(I23/I10)))*I10</f>
        <v>48.14</v>
      </c>
      <c r="J25" s="52">
        <f>(1-(0.4*(J23/J10)))*J10</f>
        <v>38.26</v>
      </c>
      <c r="K25" s="52">
        <f>(1-(0.4*(K23/K10)))*K10</f>
        <v>27.74</v>
      </c>
    </row>
    <row r="26" spans="1:11" ht="13.5">
      <c r="A26" s="50" t="s">
        <v>7</v>
      </c>
      <c r="B26" s="17">
        <f>B11-1</f>
        <v>1.3405854411067164</v>
      </c>
      <c r="C26" s="12">
        <f>C11-1</f>
        <v>1.0444623648026088</v>
      </c>
      <c r="E26" s="52">
        <f>E11-1</f>
        <v>1</v>
      </c>
      <c r="F26" s="52">
        <f>F11-1</f>
        <v>19.2</v>
      </c>
      <c r="G26" s="52">
        <f>G11-1</f>
        <v>18.9</v>
      </c>
      <c r="I26" s="52">
        <f>I11-1</f>
        <v>1</v>
      </c>
      <c r="J26" s="52">
        <f>J11-1</f>
        <v>19.2</v>
      </c>
      <c r="K26" s="52">
        <f>K11-1</f>
        <v>18.9</v>
      </c>
    </row>
    <row r="27" spans="1:11" ht="13.5">
      <c r="A27" s="50" t="s">
        <v>8</v>
      </c>
      <c r="B27" s="17">
        <f>B15-1.3</f>
        <v>53.13372596133868</v>
      </c>
      <c r="C27" s="12">
        <f>C15-1.3</f>
        <v>45.91216348098834</v>
      </c>
      <c r="E27" s="52">
        <f>E15-E22</f>
        <v>14.600000000000001</v>
      </c>
      <c r="F27" s="52">
        <f>F15-F22</f>
        <v>11.2</v>
      </c>
      <c r="G27" s="52">
        <f>G15-G22</f>
        <v>22.8</v>
      </c>
      <c r="I27" s="52">
        <f>I15-I22</f>
        <v>14.600000000000001</v>
      </c>
      <c r="J27" s="52">
        <f>J15-J22</f>
        <v>11.2</v>
      </c>
      <c r="K27" s="52">
        <f>K15-K22</f>
        <v>22.8</v>
      </c>
    </row>
    <row r="28" spans="1:11" ht="14.25" thickBot="1">
      <c r="A28" s="51" t="s">
        <v>10</v>
      </c>
      <c r="B28" s="16">
        <f>0.75*(B27-B19)*(1-((B19/B27)^0.667))</f>
        <v>34.28531850995885</v>
      </c>
      <c r="C28" s="12">
        <f>0.75*(C27-C19)*(1-((C19/C27)^0.667))</f>
        <v>30.32620658726827</v>
      </c>
      <c r="D28" s="21" t="s">
        <v>33</v>
      </c>
      <c r="E28" s="58">
        <f>0.75*(E27-E19)*(1-((E19/E27)^0.667))</f>
        <v>9.68328097143056</v>
      </c>
      <c r="F28" s="58">
        <f>0.75*(F27-F19)*(1-((F19/F27)^0.667))</f>
        <v>6.123021177090599</v>
      </c>
      <c r="G28" s="58">
        <f>0.75*(G27-G19)*(1-((G19/G27)^0.667))</f>
        <v>6.008919618288684</v>
      </c>
      <c r="H28" s="20" t="s">
        <v>34</v>
      </c>
      <c r="I28" s="58">
        <f>I15*0.9098</f>
        <v>13.919940000000002</v>
      </c>
      <c r="J28" s="58">
        <f>J15*0.9158</f>
        <v>12.363299999999999</v>
      </c>
      <c r="K28" s="58">
        <f>K15*0.6806</f>
        <v>19.80546</v>
      </c>
    </row>
    <row r="29" spans="1:11" ht="13.5">
      <c r="A29" s="7" t="s">
        <v>23</v>
      </c>
      <c r="B29" s="18"/>
      <c r="C29" s="13"/>
      <c r="E29" s="46"/>
      <c r="F29" s="46"/>
      <c r="G29" s="46"/>
      <c r="I29" s="46"/>
      <c r="J29" s="46"/>
      <c r="K29" s="46"/>
    </row>
    <row r="30" spans="1:11" ht="13.5">
      <c r="A30" s="5" t="s">
        <v>18</v>
      </c>
      <c r="B30" s="17">
        <f>B24+B25+(B26*2.25)+B28-7</f>
        <v>64.99497894996388</v>
      </c>
      <c r="C30" s="12">
        <f>C24+C25+(C26*2.25)+C28-7</f>
        <v>66.38304298800185</v>
      </c>
      <c r="E30" s="40"/>
      <c r="F30" s="40"/>
      <c r="G30" s="40"/>
      <c r="I30" s="40"/>
      <c r="J30" s="40"/>
      <c r="K30" s="40"/>
    </row>
    <row r="31" spans="1:11" ht="13.5">
      <c r="A31" s="5" t="s">
        <v>36</v>
      </c>
      <c r="B31" s="17">
        <f>0.04409*B30</f>
        <v>2.865628621903907</v>
      </c>
      <c r="C31" s="12">
        <f>0.04409*C30</f>
        <v>2.9268283653410014</v>
      </c>
      <c r="E31" s="40">
        <f>E28/100*4.2+E24/100*4.2+E25/100*5.6+E26/100*9.4-0.3</f>
        <v>4.081945800800084</v>
      </c>
      <c r="F31" s="40">
        <f>F28/100*4.2+F24/100*4.2+F25/100*5.6+F26/100*9.4-0.3</f>
        <v>4.929410889437806</v>
      </c>
      <c r="G31" s="40">
        <f>G28/100*4.2+G24/100*4.2+G25/100*5.6+G26/100*9.4-0.3</f>
        <v>4.1879346239681245</v>
      </c>
      <c r="I31" s="40">
        <f>I28/100*4.2+I24/100*4.2+I25/100*5.6+I26/100*9.4-0.3</f>
        <v>4.259885480000001</v>
      </c>
      <c r="J31" s="40">
        <f>J28/100*4.2+J24/100*4.2+J25/100*5.6+J26/100*9.4-0.3</f>
        <v>5.191502600000001</v>
      </c>
      <c r="K31" s="40">
        <f>K28/100*4.2+K24/100*4.2+K25/100*5.6+K26/100*9.4-0.3</f>
        <v>4.7673893199999995</v>
      </c>
    </row>
    <row r="32" spans="1:11" ht="13.5">
      <c r="A32" s="5" t="s">
        <v>35</v>
      </c>
      <c r="B32" s="17">
        <f>1.01*B31-0.45</f>
        <v>2.444284908122946</v>
      </c>
      <c r="C32" s="12">
        <f>1.01*C31-0.45</f>
        <v>2.5060966489944114</v>
      </c>
      <c r="E32" s="40">
        <f>1.01*E31-0.45</f>
        <v>3.6727652588080852</v>
      </c>
      <c r="F32" s="57">
        <f>1.01*F31-0.45+0.0046*(F11-3)</f>
        <v>4.607824998332183</v>
      </c>
      <c r="G32" s="57">
        <f>1.01*G31-0.45+0.0046*(G11-3)</f>
        <v>3.8575539702078054</v>
      </c>
      <c r="I32" s="40">
        <f>1.01*I31-0.45</f>
        <v>3.8524843348000015</v>
      </c>
      <c r="J32" s="57">
        <f>1.01*J31-0.45+0.0046*(J11-3)</f>
        <v>4.872537626</v>
      </c>
      <c r="K32" s="57">
        <f>1.01*K31-0.45+0.0046*(K11-3)</f>
        <v>4.4428032131999995</v>
      </c>
    </row>
    <row r="33" spans="1:11" ht="14.25" thickBot="1">
      <c r="A33" s="6" t="s">
        <v>19</v>
      </c>
      <c r="B33" s="16">
        <f>(0.0245*(B30*0.92)-0.12)*1000</f>
        <v>1344.9868255321862</v>
      </c>
      <c r="C33" s="11">
        <f>(0.0245*(C30*0.92)-0.12)*1000</f>
        <v>1376.273788949562</v>
      </c>
      <c r="E33" s="39"/>
      <c r="F33" s="39"/>
      <c r="G33" s="39"/>
      <c r="I33" s="39"/>
      <c r="J33" s="39"/>
      <c r="K33" s="39"/>
    </row>
    <row r="34" ht="13.5">
      <c r="A34" s="27"/>
    </row>
    <row r="35" ht="13.5">
      <c r="A35" s="27"/>
    </row>
    <row r="36" ht="13.5">
      <c r="A36" s="27"/>
    </row>
    <row r="37" ht="13.5">
      <c r="A37" s="27"/>
    </row>
    <row r="38" ht="13.5">
      <c r="A38" s="27"/>
    </row>
    <row r="39" ht="13.5">
      <c r="A39" s="27"/>
    </row>
    <row r="40" ht="13.5">
      <c r="A40" s="27"/>
    </row>
    <row r="41" ht="13.5">
      <c r="A41" s="27"/>
    </row>
    <row r="42" ht="13.5">
      <c r="A42" s="27"/>
    </row>
    <row r="43" ht="13.5">
      <c r="A43" s="27"/>
    </row>
    <row r="44" ht="13.5">
      <c r="A44" s="27"/>
    </row>
    <row r="45" ht="13.5">
      <c r="A45" s="27"/>
    </row>
    <row r="46" ht="13.5">
      <c r="A46" s="27"/>
    </row>
    <row r="47" ht="13.5">
      <c r="A47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  <row r="56" ht="13.5">
      <c r="A56" s="27"/>
    </row>
    <row r="57" ht="13.5">
      <c r="A57" s="27"/>
    </row>
    <row r="58" ht="13.5">
      <c r="A58" s="27"/>
    </row>
    <row r="59" ht="13.5">
      <c r="A59" s="27"/>
    </row>
    <row r="60" ht="13.5">
      <c r="A60" s="27"/>
    </row>
    <row r="61" ht="13.5">
      <c r="A61" s="27"/>
    </row>
    <row r="62" ht="13.5">
      <c r="A62" s="27"/>
    </row>
    <row r="63" ht="13.5">
      <c r="A63" s="27"/>
    </row>
    <row r="64" ht="13.5">
      <c r="A64" s="27"/>
    </row>
    <row r="65" ht="13.5">
      <c r="A65" s="27"/>
    </row>
    <row r="66" ht="13.5">
      <c r="A66" s="27"/>
    </row>
    <row r="67" ht="13.5">
      <c r="A67" s="27"/>
    </row>
    <row r="68" ht="13.5">
      <c r="A68" s="27"/>
    </row>
    <row r="69" ht="13.5">
      <c r="A69" s="27"/>
    </row>
    <row r="70" ht="13.5">
      <c r="A70" s="27"/>
    </row>
    <row r="71" ht="13.5">
      <c r="A71" s="27"/>
    </row>
    <row r="72" ht="13.5">
      <c r="A72" s="27"/>
    </row>
    <row r="73" ht="13.5">
      <c r="A73" s="27"/>
    </row>
    <row r="74" ht="13.5">
      <c r="A74" s="27"/>
    </row>
    <row r="75" ht="13.5">
      <c r="A75" s="27"/>
    </row>
  </sheetData>
  <sheetProtection/>
  <printOptions/>
  <pageMargins left="0.75" right="0.75" top="1" bottom="1" header="0.5" footer="0.5"/>
  <pageSetup horizontalDpi="300" verticalDpi="300" orientation="landscape" paperSize="9" scale="62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Scienze Animali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bailoni</dc:creator>
  <cp:keywords/>
  <dc:description/>
  <cp:lastModifiedBy>Bailoni</cp:lastModifiedBy>
  <cp:lastPrinted>2009-07-21T10:00:00Z</cp:lastPrinted>
  <dcterms:created xsi:type="dcterms:W3CDTF">2008-09-05T08:15:00Z</dcterms:created>
  <dcterms:modified xsi:type="dcterms:W3CDTF">2014-01-08T11:01:18Z</dcterms:modified>
  <cp:category/>
  <cp:version/>
  <cp:contentType/>
  <cp:contentStatus/>
</cp:coreProperties>
</file>