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2"/>
  <workbookPr codeName="ThisWorkbook"/>
  <mc:AlternateContent xmlns:mc="http://schemas.openxmlformats.org/markup-compatibility/2006">
    <mc:Choice Requires="x15">
      <x15ac:absPath xmlns:x15ac="http://schemas.microsoft.com/office/spreadsheetml/2010/11/ac" url="D:\Documenti\Didattica\telerilevamento\dispense_finali_2018\"/>
    </mc:Choice>
  </mc:AlternateContent>
  <xr:revisionPtr revIDLastSave="0" documentId="8_{D440AD77-B7F0-434E-96D6-DE82C820185C}" xr6:coauthVersionLast="36" xr6:coauthVersionMax="36" xr10:uidLastSave="{00000000-0000-0000-0000-000000000000}"/>
  <bookViews>
    <workbookView xWindow="0" yWindow="0" windowWidth="24000" windowHeight="8904" tabRatio="460" firstSheet="1" activeTab="1" xr2:uid="{00000000-000D-0000-FFFF-FFFF00000000}"/>
  </bookViews>
  <sheets>
    <sheet name="sommario" sheetId="1" r:id="rId1"/>
    <sheet name="Pirotti Ris. Classificazion" sheetId="17" r:id="rId2"/>
  </sheets>
  <calcPr calcId="191029"/>
</workbook>
</file>

<file path=xl/calcChain.xml><?xml version="1.0" encoding="utf-8"?>
<calcChain xmlns="http://schemas.openxmlformats.org/spreadsheetml/2006/main">
  <c r="E14" i="17" l="1"/>
  <c r="E60" i="17" l="1"/>
  <c r="F60" i="17"/>
  <c r="G60" i="17"/>
  <c r="E61" i="17"/>
  <c r="F61" i="17"/>
  <c r="G61" i="17"/>
  <c r="E63" i="17"/>
  <c r="F63" i="17"/>
  <c r="G63" i="17"/>
  <c r="D61" i="17"/>
  <c r="D63" i="17"/>
  <c r="D60" i="17"/>
  <c r="H59" i="17"/>
  <c r="H58" i="17"/>
  <c r="L43" i="17"/>
  <c r="C12" i="17" l="1"/>
  <c r="O16" i="17"/>
  <c r="O15" i="17"/>
  <c r="O14" i="17"/>
  <c r="P13" i="17"/>
  <c r="Q13" i="17"/>
  <c r="R13" i="17"/>
  <c r="O13" i="17"/>
  <c r="E23" i="17"/>
  <c r="F23" i="17"/>
  <c r="G23" i="17"/>
  <c r="H23" i="17"/>
  <c r="D23" i="17"/>
  <c r="B29" i="17"/>
  <c r="B11" i="17"/>
  <c r="B28" i="17" s="1"/>
  <c r="B10" i="17"/>
  <c r="B27" i="17" s="1"/>
  <c r="B9" i="17"/>
  <c r="B26" i="17" s="1"/>
  <c r="B8" i="17"/>
  <c r="B25" i="17" s="1"/>
  <c r="R17" i="17" l="1"/>
  <c r="R16" i="17"/>
  <c r="R15" i="17"/>
  <c r="R14" i="17"/>
  <c r="Q17" i="17"/>
  <c r="Q16" i="17"/>
  <c r="Q15" i="17"/>
  <c r="Q14" i="17"/>
  <c r="P17" i="17"/>
  <c r="P16" i="17"/>
  <c r="P15" i="17"/>
  <c r="P14" i="17"/>
  <c r="O17" i="17"/>
  <c r="I8" i="17" l="1"/>
  <c r="J8" i="17" s="1"/>
  <c r="B36" i="17" l="1"/>
  <c r="C11" i="17"/>
  <c r="C28" i="17" s="1"/>
  <c r="C10" i="17"/>
  <c r="C27" i="17" s="1"/>
  <c r="C9" i="17"/>
  <c r="C26" i="17" s="1"/>
  <c r="C8" i="17"/>
  <c r="B35" i="17"/>
  <c r="B37" i="17"/>
  <c r="B38" i="17"/>
  <c r="C25" i="17"/>
  <c r="C29" i="17"/>
  <c r="D24" i="17"/>
  <c r="E24" i="17"/>
  <c r="F24" i="17"/>
  <c r="G24" i="17"/>
  <c r="H24" i="17"/>
  <c r="D13" i="17"/>
  <c r="D14" i="17" s="1"/>
  <c r="D15" i="17" s="1"/>
  <c r="I13" i="17"/>
  <c r="E26" i="17" s="1"/>
  <c r="G13" i="17"/>
  <c r="G14" i="17" s="1"/>
  <c r="G15" i="17" s="1"/>
  <c r="F13" i="17"/>
  <c r="F14" i="17" s="1"/>
  <c r="F15" i="17" s="1"/>
  <c r="E13" i="17"/>
  <c r="E15" i="17" s="1"/>
  <c r="I11" i="17"/>
  <c r="J11" i="17" s="1"/>
  <c r="K11" i="17" s="1"/>
  <c r="I10" i="17"/>
  <c r="I9" i="17"/>
  <c r="J9" i="17" s="1"/>
  <c r="K9" i="17" s="1"/>
  <c r="K8" i="17"/>
  <c r="J10" i="17" l="1"/>
  <c r="K10" i="17" s="1"/>
  <c r="G62" i="17"/>
  <c r="D62" i="17"/>
  <c r="E62" i="17"/>
  <c r="F62" i="17"/>
  <c r="D25" i="17"/>
  <c r="G25" i="17"/>
  <c r="E25" i="17"/>
  <c r="G29" i="17"/>
  <c r="E29" i="17"/>
  <c r="H28" i="17"/>
  <c r="F28" i="17"/>
  <c r="D28" i="17"/>
  <c r="G27" i="17"/>
  <c r="E27" i="17"/>
  <c r="H26" i="17"/>
  <c r="F26" i="17"/>
  <c r="D26" i="17"/>
  <c r="H25" i="17"/>
  <c r="F25" i="17"/>
  <c r="H29" i="17"/>
  <c r="F29" i="17"/>
  <c r="D29" i="17"/>
  <c r="G28" i="17"/>
  <c r="E28" i="17"/>
  <c r="H27" i="17"/>
  <c r="F27" i="17"/>
  <c r="D27" i="17"/>
  <c r="G26" i="17"/>
  <c r="B34" i="17"/>
  <c r="E30" i="17" l="1"/>
  <c r="L44" i="17"/>
  <c r="G30" i="17"/>
  <c r="H37" i="17" s="1"/>
  <c r="J37" i="17" s="1"/>
  <c r="H30" i="17"/>
  <c r="F38" i="17" s="1"/>
  <c r="H35" i="17"/>
  <c r="J35" i="17" s="1"/>
  <c r="F30" i="17"/>
  <c r="F36" i="17" s="1"/>
  <c r="D30" i="17"/>
  <c r="I30" i="17"/>
  <c r="I25" i="17"/>
  <c r="I27" i="17"/>
  <c r="I29" i="17"/>
  <c r="I26" i="17"/>
  <c r="I28" i="17"/>
  <c r="L46" i="17" l="1"/>
  <c r="M46" i="17" s="1"/>
  <c r="C46" i="17"/>
  <c r="I37" i="17"/>
  <c r="I35" i="17"/>
  <c r="H38" i="17"/>
  <c r="F37" i="17"/>
  <c r="F35" i="17"/>
  <c r="H36" i="17"/>
  <c r="J36" i="17" s="1"/>
  <c r="M44" i="17"/>
  <c r="F34" i="17"/>
  <c r="H34" i="17"/>
  <c r="J34" i="17" s="1"/>
  <c r="E37" i="17"/>
  <c r="C37" i="17"/>
  <c r="D37" i="17"/>
  <c r="E38" i="17"/>
  <c r="G38" i="17" s="1"/>
  <c r="C38" i="17"/>
  <c r="D38" i="17"/>
  <c r="E36" i="17"/>
  <c r="G36" i="17" s="1"/>
  <c r="C36" i="17"/>
  <c r="D36" i="17"/>
  <c r="E34" i="17"/>
  <c r="C34" i="17"/>
  <c r="D34" i="17"/>
  <c r="E35" i="17"/>
  <c r="G35" i="17" s="1"/>
  <c r="C35" i="17"/>
  <c r="D35" i="17"/>
  <c r="G34" i="17" l="1"/>
  <c r="I38" i="17"/>
  <c r="J38" i="17"/>
  <c r="J39" i="17" s="1"/>
  <c r="G37" i="17"/>
  <c r="I36" i="17"/>
  <c r="D39" i="17"/>
  <c r="L48" i="17" s="1"/>
  <c r="M48" i="17" s="1"/>
  <c r="I34" i="17"/>
  <c r="C39" i="17"/>
  <c r="G39" i="17" l="1"/>
  <c r="L49" i="17" s="1"/>
  <c r="M49" i="17" s="1"/>
  <c r="I39" i="17"/>
  <c r="C48" i="17"/>
  <c r="L45" i="17"/>
  <c r="C47" i="17"/>
  <c r="C50" i="17" s="1"/>
  <c r="C49" i="17" l="1"/>
  <c r="C51" i="17" s="1"/>
  <c r="L47" i="17"/>
  <c r="M47" i="17" s="1"/>
  <c r="M45" i="17"/>
  <c r="C45"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pirotti</author>
    <author>pirotti2</author>
  </authors>
  <commentList>
    <comment ref="C7" authorId="0" shapeId="0" xr:uid="{00000000-0006-0000-0100-000001000000}">
      <text>
        <r>
          <rPr>
            <b/>
            <sz val="9"/>
            <color indexed="81"/>
            <rFont val="Tahoma"/>
            <charset val="1"/>
          </rPr>
          <t>pirotti:</t>
        </r>
        <r>
          <rPr>
            <sz val="9"/>
            <color indexed="81"/>
            <rFont val="Tahoma"/>
            <charset val="1"/>
          </rPr>
          <t xml:space="preserve">
Numero di classi, necessario per calcolo 
</t>
        </r>
      </text>
    </comment>
    <comment ref="N15" authorId="0" shapeId="0" xr:uid="{00000000-0006-0000-0100-000002000000}">
      <text>
        <r>
          <rPr>
            <b/>
            <sz val="9"/>
            <color indexed="81"/>
            <rFont val="Tahoma"/>
            <family val="2"/>
          </rPr>
          <t>pirotti:</t>
        </r>
        <r>
          <rPr>
            <sz val="9"/>
            <color indexed="81"/>
            <rFont val="Tahoma"/>
            <family val="2"/>
          </rPr>
          <t xml:space="preserve">
</t>
        </r>
        <r>
          <rPr>
            <sz val="10"/>
            <color indexed="81"/>
            <rFont val="Tahoma"/>
            <family val="2"/>
          </rPr>
          <t>O anche "omessi erroneamente da questa classe"</t>
        </r>
      </text>
    </comment>
    <comment ref="N16" authorId="0" shapeId="0" xr:uid="{00000000-0006-0000-0100-000003000000}">
      <text>
        <r>
          <rPr>
            <b/>
            <sz val="9"/>
            <color indexed="81"/>
            <rFont val="Tahoma"/>
            <family val="2"/>
          </rPr>
          <t>pirotti:</t>
        </r>
        <r>
          <rPr>
            <sz val="9"/>
            <color indexed="81"/>
            <rFont val="Tahoma"/>
            <family val="2"/>
          </rPr>
          <t xml:space="preserve">
</t>
        </r>
        <r>
          <rPr>
            <sz val="10"/>
            <color indexed="81"/>
            <rFont val="Tahoma"/>
            <family val="2"/>
          </rPr>
          <t xml:space="preserve">O anche "Commissione (assegnazione) Errata a quella classe" - </t>
        </r>
      </text>
    </comment>
    <comment ref="J33" authorId="0" shapeId="0" xr:uid="{00000000-0006-0000-0100-000004000000}">
      <text>
        <r>
          <rPr>
            <b/>
            <sz val="9"/>
            <color indexed="81"/>
            <rFont val="Tahoma"/>
            <family val="2"/>
          </rPr>
          <t>pirotti:</t>
        </r>
        <r>
          <rPr>
            <sz val="9"/>
            <color indexed="81"/>
            <rFont val="Tahoma"/>
            <family val="2"/>
          </rPr>
          <t xml:space="preserve">
</t>
        </r>
        <r>
          <rPr>
            <sz val="12"/>
            <color indexed="81"/>
            <rFont val="Tahoma"/>
            <family val="2"/>
          </rPr>
          <t>4=numero di classi</t>
        </r>
      </text>
    </comment>
    <comment ref="B45" authorId="1" shapeId="0" xr:uid="{00000000-0006-0000-0100-000005000000}">
      <text>
        <r>
          <rPr>
            <b/>
            <sz val="8"/>
            <color indexed="81"/>
            <rFont val="Tahoma"/>
            <family val="2"/>
          </rPr>
          <t>pirotti2:</t>
        </r>
        <r>
          <rPr>
            <sz val="8"/>
            <color indexed="81"/>
            <rFont val="Tahoma"/>
            <family val="2"/>
          </rPr>
          <t xml:space="preserve">
</t>
        </r>
        <r>
          <rPr>
            <sz val="14"/>
            <color indexed="81"/>
            <rFont val="Tahoma"/>
            <family val="2"/>
          </rPr>
          <t>(C-E)/(1-E)</t>
        </r>
      </text>
    </comment>
    <comment ref="B46" authorId="1" shapeId="0" xr:uid="{00000000-0006-0000-0100-000006000000}">
      <text>
        <r>
          <rPr>
            <b/>
            <sz val="8"/>
            <color indexed="81"/>
            <rFont val="Tahoma"/>
            <family val="2"/>
          </rPr>
          <t>pirotti2:</t>
        </r>
        <r>
          <rPr>
            <sz val="8"/>
            <color indexed="81"/>
            <rFont val="Tahoma"/>
            <family val="2"/>
          </rPr>
          <t xml:space="preserve">
</t>
        </r>
        <r>
          <rPr>
            <sz val="14"/>
            <color indexed="81"/>
            <rFont val="Tahoma"/>
            <family val="2"/>
          </rPr>
          <t>=(C-1/J)/(1-1/J)
=(C-0,2)/(1-0,2)</t>
        </r>
      </text>
    </comment>
    <comment ref="B47" authorId="1" shapeId="0" xr:uid="{00000000-0006-0000-0100-000007000000}">
      <text>
        <r>
          <rPr>
            <b/>
            <sz val="8"/>
            <color indexed="81"/>
            <rFont val="Tahoma"/>
            <family val="2"/>
          </rPr>
          <t>pirotti2:</t>
        </r>
        <r>
          <rPr>
            <sz val="8"/>
            <color indexed="81"/>
            <rFont val="Tahoma"/>
            <family val="2"/>
          </rPr>
          <t xml:space="preserve">
</t>
        </r>
        <r>
          <rPr>
            <sz val="14"/>
            <color indexed="81"/>
            <rFont val="Tahoma"/>
            <family val="2"/>
          </rPr>
          <t>(C-E)/((1-Q)-E)</t>
        </r>
      </text>
    </comment>
    <comment ref="B48" authorId="1" shapeId="0" xr:uid="{00000000-0006-0000-0100-000008000000}">
      <text>
        <r>
          <rPr>
            <b/>
            <sz val="8"/>
            <color indexed="81"/>
            <rFont val="Tahoma"/>
            <family val="2"/>
          </rPr>
          <t>pirotti2:</t>
        </r>
        <r>
          <rPr>
            <sz val="8"/>
            <color indexed="81"/>
            <rFont val="Tahoma"/>
            <family val="2"/>
          </rPr>
          <t xml:space="preserve">
</t>
        </r>
        <r>
          <rPr>
            <sz val="14"/>
            <color indexed="81"/>
            <rFont val="Tahoma"/>
            <family val="2"/>
          </rPr>
          <t>((1-Q)-E)/(1-E)</t>
        </r>
      </text>
    </comment>
    <comment ref="B51" authorId="1" shapeId="0" xr:uid="{00000000-0006-0000-0100-000009000000}">
      <text>
        <r>
          <rPr>
            <b/>
            <sz val="8"/>
            <color indexed="81"/>
            <rFont val="Tahoma"/>
            <family val="2"/>
          </rPr>
          <t xml:space="preserve">pirotti2:
</t>
        </r>
        <r>
          <rPr>
            <b/>
            <sz val="14"/>
            <color indexed="81"/>
            <rFont val="Tahoma"/>
            <family val="2"/>
          </rPr>
          <t>(C-Z)/(Y-Z)</t>
        </r>
      </text>
    </comment>
  </commentList>
</comments>
</file>

<file path=xl/sharedStrings.xml><?xml version="1.0" encoding="utf-8"?>
<sst xmlns="http://schemas.openxmlformats.org/spreadsheetml/2006/main" count="86" uniqueCount="63">
  <si>
    <t>Errori di Commissione</t>
  </si>
  <si>
    <t>S</t>
  </si>
  <si>
    <t>Classificati (stima)</t>
  </si>
  <si>
    <t>Errori di Omissione</t>
  </si>
  <si>
    <t>e</t>
  </si>
  <si>
    <t>q</t>
  </si>
  <si>
    <t>a1</t>
  </si>
  <si>
    <t>a2</t>
  </si>
  <si>
    <r>
      <rPr>
        <b/>
        <sz val="10"/>
        <rFont val="Arial"/>
        <family val="2"/>
      </rPr>
      <t>a</t>
    </r>
    <r>
      <rPr>
        <b/>
        <sz val="11"/>
        <rFont val="Arial"/>
        <family val="2"/>
      </rPr>
      <t xml:space="preserve"> </t>
    </r>
    <r>
      <rPr>
        <sz val="8"/>
        <rFont val="Arial"/>
        <family val="2"/>
      </rPr>
      <t>MIN(a1,a2)x2</t>
    </r>
  </si>
  <si>
    <r>
      <rPr>
        <b/>
        <sz val="12"/>
        <rFont val="Symbol"/>
        <family val="1"/>
        <charset val="2"/>
      </rPr>
      <t>(S</t>
    </r>
    <r>
      <rPr>
        <b/>
        <sz val="12"/>
        <rFont val="Arial"/>
        <family val="2"/>
      </rPr>
      <t>p</t>
    </r>
    <r>
      <rPr>
        <b/>
        <vertAlign val="subscript"/>
        <sz val="12"/>
        <rFont val="Arial"/>
        <family val="2"/>
      </rPr>
      <t>ij</t>
    </r>
    <r>
      <rPr>
        <b/>
        <sz val="10"/>
        <rFont val="Arial"/>
        <family val="2"/>
      </rPr>
      <t>)</t>
    </r>
  </si>
  <si>
    <r>
      <rPr>
        <b/>
        <sz val="12"/>
        <rFont val="Symbol"/>
        <family val="1"/>
        <charset val="2"/>
      </rPr>
      <t>(S</t>
    </r>
    <r>
      <rPr>
        <b/>
        <sz val="12"/>
        <rFont val="Arial"/>
        <family val="2"/>
      </rPr>
      <t>p</t>
    </r>
    <r>
      <rPr>
        <b/>
        <vertAlign val="subscript"/>
        <sz val="12"/>
        <rFont val="Arial"/>
        <family val="2"/>
      </rPr>
      <t>ij</t>
    </r>
    <r>
      <rPr>
        <b/>
        <sz val="10"/>
        <rFont val="Arial"/>
        <family val="2"/>
      </rPr>
      <t>)^2</t>
    </r>
  </si>
  <si>
    <r>
      <t>MIN(</t>
    </r>
    <r>
      <rPr>
        <b/>
        <sz val="8"/>
        <rFont val="Arial"/>
        <family val="2"/>
      </rPr>
      <t>1/J</t>
    </r>
    <r>
      <rPr>
        <sz val="10"/>
        <rFont val="Arial"/>
        <family val="2"/>
      </rPr>
      <t>,</t>
    </r>
    <r>
      <rPr>
        <sz val="10"/>
        <rFont val="Symbol"/>
        <family val="1"/>
        <charset val="2"/>
      </rPr>
      <t>(S</t>
    </r>
    <r>
      <rPr>
        <sz val="10"/>
        <rFont val="Arial"/>
        <family val="2"/>
      </rPr>
      <t>p</t>
    </r>
    <r>
      <rPr>
        <vertAlign val="subscript"/>
        <sz val="10"/>
        <rFont val="Arial"/>
        <family val="2"/>
      </rPr>
      <t>ij</t>
    </r>
    <r>
      <rPr>
        <sz val="10"/>
        <rFont val="Symbol"/>
        <family val="1"/>
        <charset val="2"/>
      </rPr>
      <t>))</t>
    </r>
  </si>
  <si>
    <t>E</t>
  </si>
  <si>
    <t>Q</t>
  </si>
  <si>
    <t>A</t>
  </si>
  <si>
    <r>
      <t xml:space="preserve">serve x </t>
    </r>
    <r>
      <rPr>
        <b/>
        <sz val="10"/>
        <rFont val="Arial"/>
        <family val="2"/>
      </rPr>
      <t>Y</t>
    </r>
  </si>
  <si>
    <r>
      <t xml:space="preserve">serve x </t>
    </r>
    <r>
      <rPr>
        <b/>
        <sz val="10"/>
        <rFont val="Arial"/>
        <family val="2"/>
      </rPr>
      <t>Z</t>
    </r>
  </si>
  <si>
    <t>C</t>
  </si>
  <si>
    <t>D</t>
  </si>
  <si>
    <t>R</t>
  </si>
  <si>
    <t>Y</t>
  </si>
  <si>
    <t>Z</t>
  </si>
  <si>
    <t>Total disagreement</t>
  </si>
  <si>
    <t>Discordanza totale</t>
  </si>
  <si>
    <t>Allocation disagreement</t>
  </si>
  <si>
    <t>Discordanza allocazione</t>
  </si>
  <si>
    <t>Expected agreement</t>
  </si>
  <si>
    <t>Concordanza prevista</t>
  </si>
  <si>
    <t>Expected disagreement</t>
  </si>
  <si>
    <t>Discordanza prevista</t>
  </si>
  <si>
    <t>Quantity disagreement</t>
  </si>
  <si>
    <t>Discordanza quantità</t>
  </si>
  <si>
    <t>Proportion agreement</t>
  </si>
  <si>
    <r>
      <t>K</t>
    </r>
    <r>
      <rPr>
        <b/>
        <i/>
        <vertAlign val="subscript"/>
        <sz val="14"/>
        <rFont val="Arial"/>
        <family val="2"/>
      </rPr>
      <t>standard</t>
    </r>
  </si>
  <si>
    <r>
      <t>K</t>
    </r>
    <r>
      <rPr>
        <b/>
        <i/>
        <vertAlign val="subscript"/>
        <sz val="14"/>
        <rFont val="Arial"/>
        <family val="2"/>
      </rPr>
      <t>no</t>
    </r>
  </si>
  <si>
    <r>
      <t>K</t>
    </r>
    <r>
      <rPr>
        <b/>
        <i/>
        <vertAlign val="subscript"/>
        <sz val="14"/>
        <rFont val="Arial"/>
        <family val="2"/>
      </rPr>
      <t>allocation</t>
    </r>
  </si>
  <si>
    <r>
      <t>K</t>
    </r>
    <r>
      <rPr>
        <b/>
        <i/>
        <vertAlign val="subscript"/>
        <sz val="14"/>
        <rFont val="Arial"/>
        <family val="2"/>
      </rPr>
      <t>quantity</t>
    </r>
  </si>
  <si>
    <t>(i) Classificati (stima)</t>
  </si>
  <si>
    <t>(j) Reali (controllo)</t>
  </si>
  <si>
    <t>NUMERO DI CLASSI &gt;&gt;&gt;</t>
  </si>
  <si>
    <t>Concordanza / accuratezza</t>
  </si>
  <si>
    <t>Bosco</t>
  </si>
  <si>
    <t>Agricolo</t>
  </si>
  <si>
    <t>Suolo nudo</t>
  </si>
  <si>
    <t>Urbano</t>
  </si>
  <si>
    <t>Veri Positivi VP</t>
  </si>
  <si>
    <t xml:space="preserve"> Falsi Positivi  FP</t>
  </si>
  <si>
    <t>Falsi Negativi FN</t>
  </si>
  <si>
    <t xml:space="preserve"> Veri Negativi VN</t>
  </si>
  <si>
    <t>PRODUCER Accuracy
Recall (richiamo)</t>
  </si>
  <si>
    <t>USER Accuracy 
Precision (Precisione)</t>
  </si>
  <si>
    <t>MATRICE DI CONFUSIONE</t>
  </si>
  <si>
    <t>MATRICE DI CONFUSIONE NORMALIZZATA</t>
  </si>
  <si>
    <t>NB LE PARTI IN ARANCIONE NON SONO NECESSARIE PER LA PROVA D'ESAME, SONO PER VOSTRO RIFERIMENTO: 
Kappa Allocation e Kappa Quantity</t>
  </si>
  <si>
    <r>
      <t>K</t>
    </r>
    <r>
      <rPr>
        <i/>
        <vertAlign val="subscript"/>
        <sz val="14"/>
        <rFont val="Arial"/>
        <family val="2"/>
      </rPr>
      <t>histo</t>
    </r>
  </si>
  <si>
    <t>J</t>
  </si>
  <si>
    <t xml:space="preserve">N° CLASSI </t>
  </si>
  <si>
    <r>
      <rPr>
        <b/>
        <sz val="10"/>
        <rFont val="Arial"/>
        <family val="2"/>
      </rPr>
      <t xml:space="preserve">SOMMA COLONNA: </t>
    </r>
    <r>
      <rPr>
        <sz val="10"/>
        <rFont val="Arial"/>
      </rPr>
      <t xml:space="preserve">N. DI PIXEL CHE APPARTENGONO ALLA CLASSE 
</t>
    </r>
    <r>
      <rPr>
        <b/>
        <sz val="10"/>
        <rFont val="Arial"/>
        <family val="2"/>
      </rPr>
      <t>SOMMA RIGA:</t>
    </r>
    <r>
      <rPr>
        <sz val="10"/>
        <rFont val="Arial"/>
      </rPr>
      <t xml:space="preserve"> N. DI PIXEL ASSEGNATI A QUELLA CLASSE DALLA CLASSIFICAZIONE</t>
    </r>
  </si>
  <si>
    <r>
      <rPr>
        <b/>
        <sz val="12"/>
        <rFont val="Arial"/>
        <family val="2"/>
      </rPr>
      <t xml:space="preserve">Rif. Kappa Allocation e Kappa Quantity: </t>
    </r>
    <r>
      <rPr>
        <sz val="12"/>
        <rFont val="Arial"/>
        <family val="2"/>
      </rPr>
      <t xml:space="preserve">Pontius RG, Millones M. Death to Kappa: birth of quantity disagreement and allocation disagreement for accuracy assessment. Int. J. Remote Sens. [Internet]. 2011;32:4407–29. Available from: http://www.tandfonline.com/doi/abs/10.1080/01431161.2011.552923
</t>
    </r>
    <r>
      <rPr>
        <b/>
        <sz val="12"/>
        <rFont val="Arial"/>
        <family val="2"/>
      </rPr>
      <t>Olofsson P</t>
    </r>
    <r>
      <rPr>
        <sz val="12"/>
        <rFont val="Arial"/>
        <family val="2"/>
      </rPr>
      <t xml:space="preserve">, Foody GM, Herold M, Stehman S V., Woodcock CE, Wulder MA. Good practices for estimating area and assessing accuracy of land change. Remote Sens. Environ. 2014. </t>
    </r>
  </si>
  <si>
    <t xml:space="preserve">MATRICE DI CONFUSIONE PESATA COME DA 
Olofsson P, Foody GM, Herold M, Stehman S V., Woodcock CE, Wulder MA. Good practices for estimating area and assessing accuracy of land change. Remote Sens. Environ. 2014. </t>
  </si>
  <si>
    <t>Reali (controllo / riferimento /  reference)</t>
  </si>
  <si>
    <t>percentuale relativa copertura in immagine classificata</t>
  </si>
  <si>
    <t>AREA BASED ERROR MATRIX PLUGIN SCP/QGIS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</si>
</sst>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
    <numFmt numFmtId="167" formatCode="0.000"/>
  </numFmts>
  <fonts count="40" x14ac:knownFonts="1">
    <font>
      <sz val="10"/>
      <name val="Arial"/>
    </font>
    <font>
      <sz val="11"/>
      <color theme="1"/>
      <name val="Calibri"/>
      <family val="2"/>
      <scheme val="minor"/>
    </font>
    <font>
      <sz val="10"/>
      <name val="Arial"/>
      <family val="2"/>
    </font>
    <font>
      <b/>
      <sz val="8"/>
      <color indexed="81"/>
      <name val="Tahoma"/>
      <family val="2"/>
    </font>
    <font>
      <b/>
      <sz val="10"/>
      <color rgb="FF00B050"/>
      <name val="Arial"/>
      <family val="2"/>
    </font>
    <font>
      <b/>
      <sz val="10"/>
      <name val="Arial"/>
      <family val="2"/>
    </font>
    <font>
      <b/>
      <sz val="10"/>
      <name val="Symbol"/>
      <family val="1"/>
      <charset val="2"/>
    </font>
    <font>
      <sz val="10"/>
      <color rgb="FF00B050"/>
      <name val="Arial"/>
      <family val="2"/>
    </font>
    <font>
      <b/>
      <sz val="10"/>
      <color indexed="10"/>
      <name val="Arial"/>
      <family val="2"/>
    </font>
    <font>
      <sz val="10"/>
      <color rgb="FFFF0000"/>
      <name val="Arial"/>
      <family val="2"/>
    </font>
    <font>
      <b/>
      <sz val="14"/>
      <name val="Symbol"/>
      <family val="1"/>
      <charset val="2"/>
    </font>
    <font>
      <b/>
      <sz val="8"/>
      <name val="Arial"/>
      <family val="2"/>
    </font>
    <font>
      <b/>
      <sz val="11"/>
      <name val="Arial"/>
      <family val="2"/>
    </font>
    <font>
      <sz val="8"/>
      <name val="Arial"/>
      <family val="2"/>
    </font>
    <font>
      <b/>
      <sz val="12"/>
      <name val="Symbol"/>
      <family val="1"/>
      <charset val="2"/>
    </font>
    <font>
      <b/>
      <sz val="12"/>
      <name val="Arial"/>
      <family val="2"/>
    </font>
    <font>
      <b/>
      <vertAlign val="subscript"/>
      <sz val="12"/>
      <name val="Arial"/>
      <family val="2"/>
    </font>
    <font>
      <sz val="10"/>
      <name val="Symbol"/>
      <family val="1"/>
      <charset val="2"/>
    </font>
    <font>
      <vertAlign val="subscript"/>
      <sz val="10"/>
      <name val="Arial"/>
      <family val="2"/>
    </font>
    <font>
      <b/>
      <sz val="12"/>
      <color rgb="FFFF0000"/>
      <name val="Arial"/>
      <family val="2"/>
    </font>
    <font>
      <sz val="8"/>
      <color indexed="81"/>
      <name val="Tahoma"/>
      <family val="2"/>
    </font>
    <font>
      <sz val="14"/>
      <color indexed="81"/>
      <name val="Tahoma"/>
      <family val="2"/>
    </font>
    <font>
      <b/>
      <sz val="14"/>
      <color indexed="81"/>
      <name val="Tahoma"/>
      <family val="2"/>
    </font>
    <font>
      <b/>
      <sz val="12"/>
      <color rgb="FF00B050"/>
      <name val="Arial"/>
      <family val="2"/>
    </font>
    <font>
      <b/>
      <i/>
      <sz val="14"/>
      <name val="Arial"/>
      <family val="2"/>
    </font>
    <font>
      <b/>
      <i/>
      <vertAlign val="subscript"/>
      <sz val="14"/>
      <name val="Arial"/>
      <family val="2"/>
    </font>
    <font>
      <b/>
      <sz val="14"/>
      <name val="Arial"/>
      <family val="2"/>
    </font>
    <font>
      <b/>
      <sz val="12"/>
      <color theme="0"/>
      <name val="Arial"/>
      <family val="2"/>
    </font>
    <font>
      <b/>
      <sz val="10"/>
      <color rgb="FFFF0000"/>
      <name val="Arial"/>
      <family val="2"/>
    </font>
    <font>
      <sz val="9"/>
      <color indexed="81"/>
      <name val="Tahoma"/>
      <family val="2"/>
    </font>
    <font>
      <b/>
      <sz val="9"/>
      <color indexed="81"/>
      <name val="Tahoma"/>
      <family val="2"/>
    </font>
    <font>
      <sz val="10"/>
      <color indexed="81"/>
      <name val="Tahoma"/>
      <family val="2"/>
    </font>
    <font>
      <sz val="9"/>
      <color indexed="81"/>
      <name val="Tahoma"/>
      <charset val="1"/>
    </font>
    <font>
      <b/>
      <sz val="9"/>
      <color indexed="81"/>
      <name val="Tahoma"/>
      <charset val="1"/>
    </font>
    <font>
      <sz val="12"/>
      <color indexed="81"/>
      <name val="Tahoma"/>
      <family val="2"/>
    </font>
    <font>
      <i/>
      <sz val="14"/>
      <name val="Arial"/>
      <family val="2"/>
    </font>
    <font>
      <i/>
      <vertAlign val="subscript"/>
      <sz val="14"/>
      <name val="Arial"/>
      <family val="2"/>
    </font>
    <font>
      <sz val="10"/>
      <color theme="0"/>
      <name val="Arial"/>
      <family val="2"/>
    </font>
    <font>
      <b/>
      <strike/>
      <sz val="14"/>
      <color theme="0"/>
      <name val="Arial"/>
      <family val="2"/>
    </font>
    <font>
      <sz val="12"/>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s>
  <borders count="4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ck">
        <color indexed="64"/>
      </right>
      <top style="thin">
        <color indexed="64"/>
      </top>
      <bottom style="thin">
        <color indexed="64"/>
      </bottom>
      <diagonal/>
    </border>
  </borders>
  <cellStyleXfs count="4">
    <xf numFmtId="0" fontId="0" fillId="0" borderId="0"/>
    <xf numFmtId="9" fontId="2" fillId="0" borderId="0" applyFont="0" applyFill="0" applyBorder="0" applyAlignment="0" applyProtection="0"/>
    <xf numFmtId="164" fontId="2" fillId="0" borderId="0" applyFont="0" applyFill="0" applyBorder="0" applyAlignment="0" applyProtection="0"/>
    <xf numFmtId="0" fontId="1" fillId="0" borderId="0"/>
  </cellStyleXfs>
  <cellXfs count="146">
    <xf numFmtId="0" fontId="0" fillId="0" borderId="0" xfId="0"/>
    <xf numFmtId="0" fontId="0" fillId="0" borderId="0" xfId="0" applyNumberFormat="1" applyFont="1" applyFill="1" applyBorder="1" applyAlignment="1"/>
    <xf numFmtId="0" fontId="6" fillId="2" borderId="6" xfId="0" applyFont="1" applyFill="1" applyBorder="1" applyAlignment="1">
      <alignment horizontal="center"/>
    </xf>
    <xf numFmtId="0" fontId="5" fillId="2" borderId="8" xfId="0" applyNumberFormat="1" applyFont="1" applyFill="1" applyBorder="1" applyAlignment="1">
      <alignment horizontal="center"/>
    </xf>
    <xf numFmtId="1" fontId="0" fillId="3" borderId="6" xfId="2" applyNumberFormat="1" applyFont="1" applyFill="1" applyBorder="1" applyAlignment="1"/>
    <xf numFmtId="1" fontId="0" fillId="0" borderId="6" xfId="2" applyNumberFormat="1" applyFont="1" applyFill="1" applyBorder="1" applyAlignment="1"/>
    <xf numFmtId="1" fontId="0" fillId="0" borderId="9" xfId="2" applyNumberFormat="1" applyFont="1" applyFill="1" applyBorder="1" applyAlignment="1"/>
    <xf numFmtId="0" fontId="5" fillId="2" borderId="6" xfId="0" applyFont="1" applyFill="1" applyBorder="1" applyAlignment="1">
      <alignment horizontal="right"/>
    </xf>
    <xf numFmtId="165" fontId="7" fillId="0" borderId="0" xfId="1" applyNumberFormat="1" applyFont="1" applyFill="1" applyBorder="1" applyAlignment="1"/>
    <xf numFmtId="0" fontId="5" fillId="2" borderId="12" xfId="0" applyNumberFormat="1" applyFont="1" applyFill="1" applyBorder="1" applyAlignment="1">
      <alignment horizontal="center"/>
    </xf>
    <xf numFmtId="1" fontId="0" fillId="0" borderId="13" xfId="2" applyNumberFormat="1" applyFont="1" applyFill="1" applyBorder="1" applyAlignment="1"/>
    <xf numFmtId="1" fontId="0" fillId="3" borderId="14" xfId="2" applyNumberFormat="1" applyFont="1" applyFill="1" applyBorder="1" applyAlignment="1"/>
    <xf numFmtId="1" fontId="5" fillId="4" borderId="6" xfId="0" applyNumberFormat="1" applyFont="1" applyFill="1" applyBorder="1" applyAlignment="1"/>
    <xf numFmtId="1" fontId="0" fillId="0" borderId="0" xfId="0" applyNumberFormat="1" applyFont="1" applyFill="1" applyBorder="1" applyAlignment="1"/>
    <xf numFmtId="10" fontId="9" fillId="0" borderId="0" xfId="1" applyNumberFormat="1" applyFont="1" applyFill="1" applyBorder="1" applyAlignment="1"/>
    <xf numFmtId="0" fontId="10" fillId="2" borderId="6" xfId="0" applyFont="1" applyFill="1" applyBorder="1" applyAlignment="1">
      <alignment horizontal="center"/>
    </xf>
    <xf numFmtId="2" fontId="0" fillId="3" borderId="6" xfId="2" applyNumberFormat="1" applyFont="1" applyFill="1" applyBorder="1" applyAlignment="1"/>
    <xf numFmtId="2" fontId="5" fillId="2" borderId="6" xfId="0" applyNumberFormat="1" applyFont="1" applyFill="1" applyBorder="1" applyAlignment="1">
      <alignment horizontal="right"/>
    </xf>
    <xf numFmtId="166" fontId="5" fillId="2" borderId="6" xfId="0" applyNumberFormat="1" applyFont="1" applyFill="1" applyBorder="1" applyAlignment="1">
      <alignment horizontal="right"/>
    </xf>
    <xf numFmtId="0" fontId="5" fillId="2" borderId="1" xfId="0" applyFont="1" applyFill="1" applyBorder="1" applyAlignment="1">
      <alignment horizontal="center" vertical="center"/>
    </xf>
    <xf numFmtId="166" fontId="0" fillId="0" borderId="0" xfId="0" applyNumberFormat="1" applyFont="1" applyFill="1" applyBorder="1" applyAlignment="1"/>
    <xf numFmtId="0" fontId="19" fillId="2" borderId="6" xfId="0" applyNumberFormat="1" applyFont="1" applyFill="1" applyBorder="1" applyAlignment="1">
      <alignment horizontal="center"/>
    </xf>
    <xf numFmtId="1" fontId="5" fillId="2" borderId="6" xfId="0" applyNumberFormat="1" applyFont="1" applyFill="1" applyBorder="1" applyAlignment="1">
      <alignment horizontal="right"/>
    </xf>
    <xf numFmtId="0" fontId="0" fillId="0" borderId="0" xfId="0" applyNumberFormat="1" applyFont="1" applyFill="1" applyBorder="1" applyAlignment="1">
      <alignment horizontal="right" vertical="center"/>
    </xf>
    <xf numFmtId="0" fontId="5" fillId="2" borderId="26" xfId="0" applyNumberFormat="1" applyFont="1" applyFill="1" applyBorder="1" applyAlignment="1">
      <alignment horizontal="right" vertical="center"/>
    </xf>
    <xf numFmtId="0" fontId="5" fillId="2" borderId="27" xfId="0" applyNumberFormat="1" applyFont="1" applyFill="1" applyBorder="1" applyAlignment="1">
      <alignment horizontal="right" vertical="center"/>
    </xf>
    <xf numFmtId="0" fontId="5" fillId="2" borderId="28" xfId="0" applyNumberFormat="1" applyFont="1" applyFill="1" applyBorder="1" applyAlignment="1">
      <alignment horizontal="right" vertical="center"/>
    </xf>
    <xf numFmtId="0" fontId="10" fillId="2" borderId="21" xfId="0" applyFont="1" applyFill="1" applyBorder="1" applyAlignment="1">
      <alignment horizontal="right" vertical="center"/>
    </xf>
    <xf numFmtId="0" fontId="0" fillId="0" borderId="0" xfId="0" applyAlignment="1">
      <alignment horizontal="right" vertical="center"/>
    </xf>
    <xf numFmtId="0" fontId="10" fillId="2" borderId="8" xfId="0" applyFont="1" applyFill="1" applyBorder="1" applyAlignment="1">
      <alignment horizontal="center"/>
    </xf>
    <xf numFmtId="0" fontId="5" fillId="2" borderId="29" xfId="0" applyNumberFormat="1" applyFont="1" applyFill="1" applyBorder="1" applyAlignment="1">
      <alignment horizontal="center"/>
    </xf>
    <xf numFmtId="0" fontId="5" fillId="2" borderId="30" xfId="0" applyNumberFormat="1" applyFont="1" applyFill="1" applyBorder="1" applyAlignment="1">
      <alignment horizontal="center"/>
    </xf>
    <xf numFmtId="0" fontId="5" fillId="2" borderId="31" xfId="0" applyNumberFormat="1" applyFont="1" applyFill="1" applyBorder="1" applyAlignment="1">
      <alignment horizontal="center"/>
    </xf>
    <xf numFmtId="166" fontId="24" fillId="2" borderId="6" xfId="0" applyNumberFormat="1" applyFont="1" applyFill="1" applyBorder="1" applyAlignment="1">
      <alignment horizontal="right" vertical="center"/>
    </xf>
    <xf numFmtId="167" fontId="27" fillId="5" borderId="6" xfId="0" applyNumberFormat="1" applyFont="1" applyFill="1" applyBorder="1" applyAlignment="1"/>
    <xf numFmtId="9" fontId="27" fillId="5" borderId="6" xfId="1" applyFont="1" applyFill="1" applyBorder="1" applyAlignment="1"/>
    <xf numFmtId="0" fontId="5" fillId="0" borderId="19" xfId="0" applyNumberFormat="1" applyFont="1" applyFill="1" applyBorder="1" applyAlignment="1"/>
    <xf numFmtId="0" fontId="5" fillId="0" borderId="20" xfId="0" applyNumberFormat="1" applyFont="1" applyFill="1" applyBorder="1" applyAlignment="1"/>
    <xf numFmtId="0" fontId="5" fillId="0" borderId="4" xfId="0" applyNumberFormat="1" applyFont="1" applyFill="1" applyBorder="1" applyAlignment="1">
      <alignment horizontal="center"/>
    </xf>
    <xf numFmtId="0" fontId="0" fillId="0" borderId="0" xfId="0" applyNumberFormat="1" applyFont="1" applyFill="1" applyBorder="1" applyAlignment="1">
      <alignment horizontal="center"/>
    </xf>
    <xf numFmtId="0" fontId="0" fillId="0" borderId="4" xfId="0" applyNumberFormat="1" applyFont="1" applyFill="1" applyBorder="1" applyAlignment="1">
      <alignment horizontal="center"/>
    </xf>
    <xf numFmtId="0" fontId="5" fillId="2" borderId="26" xfId="0" applyNumberFormat="1" applyFont="1" applyFill="1" applyBorder="1" applyAlignment="1">
      <alignment horizontal="center" vertical="center"/>
    </xf>
    <xf numFmtId="0" fontId="5" fillId="2" borderId="27" xfId="0" applyNumberFormat="1" applyFont="1" applyFill="1" applyBorder="1" applyAlignment="1">
      <alignment horizontal="center" vertical="center"/>
    </xf>
    <xf numFmtId="0" fontId="5" fillId="2" borderId="28" xfId="0" applyNumberFormat="1" applyFont="1" applyFill="1" applyBorder="1" applyAlignment="1">
      <alignment horizontal="center" vertical="center"/>
    </xf>
    <xf numFmtId="166" fontId="0" fillId="0" borderId="15" xfId="0" applyNumberFormat="1" applyFont="1" applyFill="1" applyBorder="1" applyAlignment="1">
      <alignment horizontal="center"/>
    </xf>
    <xf numFmtId="166" fontId="0" fillId="0" borderId="16" xfId="0" applyNumberFormat="1" applyFont="1" applyFill="1" applyBorder="1" applyAlignment="1">
      <alignment horizontal="center"/>
    </xf>
    <xf numFmtId="166" fontId="0" fillId="0" borderId="17" xfId="0" applyNumberFormat="1" applyFont="1" applyFill="1" applyBorder="1" applyAlignment="1">
      <alignment horizontal="center"/>
    </xf>
    <xf numFmtId="166" fontId="19" fillId="0" borderId="22" xfId="0" applyNumberFormat="1" applyFont="1" applyFill="1" applyBorder="1" applyAlignment="1">
      <alignment horizontal="center"/>
    </xf>
    <xf numFmtId="166" fontId="0" fillId="0" borderId="0" xfId="0" applyNumberFormat="1" applyFont="1" applyFill="1" applyBorder="1" applyAlignment="1">
      <alignment horizontal="center"/>
    </xf>
    <xf numFmtId="0" fontId="0" fillId="0" borderId="0" xfId="0" applyAlignment="1">
      <alignment horizontal="center"/>
    </xf>
    <xf numFmtId="2" fontId="26" fillId="0" borderId="6" xfId="0" applyNumberFormat="1" applyFont="1" applyBorder="1" applyAlignment="1">
      <alignment horizontal="center"/>
    </xf>
    <xf numFmtId="0" fontId="0" fillId="0" borderId="0" xfId="0" applyNumberFormat="1" applyFont="1" applyFill="1" applyBorder="1" applyAlignment="1">
      <alignment horizontal="right"/>
    </xf>
    <xf numFmtId="0" fontId="2" fillId="0" borderId="0" xfId="0" applyNumberFormat="1" applyFont="1" applyFill="1" applyBorder="1" applyAlignment="1">
      <alignment horizontal="right"/>
    </xf>
    <xf numFmtId="0" fontId="8" fillId="0" borderId="0" xfId="0" applyFont="1" applyAlignment="1">
      <alignment horizontal="right"/>
    </xf>
    <xf numFmtId="0" fontId="8" fillId="0" borderId="0" xfId="0" applyFont="1" applyAlignment="1">
      <alignment horizontal="right" wrapText="1"/>
    </xf>
    <xf numFmtId="0" fontId="0" fillId="6" borderId="0" xfId="0" applyNumberFormat="1" applyFont="1" applyFill="1" applyBorder="1" applyAlignment="1"/>
    <xf numFmtId="0" fontId="24" fillId="6" borderId="6" xfId="0" applyFont="1" applyFill="1" applyBorder="1" applyAlignment="1">
      <alignment horizontal="right" vertical="center"/>
    </xf>
    <xf numFmtId="2" fontId="26" fillId="6" borderId="6" xfId="0" applyNumberFormat="1" applyFont="1" applyFill="1" applyBorder="1" applyAlignment="1">
      <alignment horizontal="center"/>
    </xf>
    <xf numFmtId="0" fontId="6" fillId="6" borderId="32" xfId="0" applyFont="1" applyFill="1" applyBorder="1" applyAlignment="1">
      <alignment vertical="center"/>
    </xf>
    <xf numFmtId="0" fontId="2" fillId="6" borderId="34" xfId="0" applyFont="1" applyFill="1" applyBorder="1" applyAlignment="1">
      <alignment vertical="center"/>
    </xf>
    <xf numFmtId="166" fontId="0" fillId="6" borderId="6" xfId="0" applyNumberFormat="1" applyFont="1" applyFill="1" applyBorder="1" applyAlignment="1"/>
    <xf numFmtId="166" fontId="0" fillId="6" borderId="13" xfId="0" applyNumberFormat="1" applyFont="1" applyFill="1" applyBorder="1" applyAlignment="1"/>
    <xf numFmtId="166" fontId="19" fillId="6" borderId="35" xfId="0" applyNumberFormat="1" applyFont="1" applyFill="1" applyBorder="1" applyAlignment="1"/>
    <xf numFmtId="0" fontId="2" fillId="6" borderId="36" xfId="0" applyNumberFormat="1" applyFont="1" applyFill="1" applyBorder="1" applyAlignment="1">
      <alignment horizontal="center"/>
    </xf>
    <xf numFmtId="0" fontId="5" fillId="6" borderId="2" xfId="0" applyFont="1" applyFill="1" applyBorder="1" applyAlignment="1">
      <alignment horizontal="center" vertical="center"/>
    </xf>
    <xf numFmtId="0" fontId="11" fillId="6" borderId="32" xfId="0" applyFont="1" applyFill="1" applyBorder="1" applyAlignment="1">
      <alignment horizontal="center" vertical="center" wrapText="1"/>
    </xf>
    <xf numFmtId="166" fontId="0" fillId="6" borderId="5" xfId="0" applyNumberFormat="1" applyFont="1" applyFill="1" applyBorder="1" applyAlignment="1"/>
    <xf numFmtId="2" fontId="0" fillId="6" borderId="5" xfId="0" applyNumberFormat="1" applyFont="1" applyFill="1" applyBorder="1" applyAlignment="1"/>
    <xf numFmtId="2" fontId="0" fillId="6" borderId="6" xfId="0" applyNumberFormat="1" applyFont="1" applyFill="1" applyBorder="1" applyAlignment="1"/>
    <xf numFmtId="166" fontId="0" fillId="6" borderId="18" xfId="0" applyNumberFormat="1" applyFont="1" applyFill="1" applyBorder="1" applyAlignment="1"/>
    <xf numFmtId="2" fontId="0" fillId="6" borderId="18" xfId="0" applyNumberFormat="1" applyFont="1" applyFill="1" applyBorder="1" applyAlignment="1"/>
    <xf numFmtId="166" fontId="19" fillId="6" borderId="5" xfId="0" applyNumberFormat="1" applyFont="1" applyFill="1" applyBorder="1" applyAlignment="1"/>
    <xf numFmtId="167" fontId="19" fillId="6" borderId="5" xfId="0" applyNumberFormat="1" applyFont="1" applyFill="1" applyBorder="1" applyAlignment="1"/>
    <xf numFmtId="0" fontId="19" fillId="6" borderId="6" xfId="0" applyNumberFormat="1" applyFont="1" applyFill="1" applyBorder="1" applyAlignment="1">
      <alignment horizontal="center"/>
    </xf>
    <xf numFmtId="0" fontId="6" fillId="6" borderId="33" xfId="0" applyFont="1" applyFill="1" applyBorder="1" applyAlignment="1">
      <alignment vertical="center"/>
    </xf>
    <xf numFmtId="167" fontId="27" fillId="6" borderId="6" xfId="0" applyNumberFormat="1" applyFont="1" applyFill="1" applyBorder="1" applyAlignment="1"/>
    <xf numFmtId="9" fontId="27" fillId="6" borderId="6" xfId="1" applyFont="1" applyFill="1" applyBorder="1" applyAlignment="1"/>
    <xf numFmtId="0" fontId="28" fillId="6" borderId="37" xfId="0" applyNumberFormat="1" applyFont="1" applyFill="1" applyBorder="1" applyAlignment="1">
      <alignment horizontal="right" vertical="center"/>
    </xf>
    <xf numFmtId="1" fontId="5" fillId="6" borderId="37" xfId="0" applyNumberFormat="1" applyFont="1" applyFill="1" applyBorder="1" applyAlignment="1"/>
    <xf numFmtId="1" fontId="5" fillId="6" borderId="38" xfId="1" applyNumberFormat="1" applyFont="1" applyFill="1" applyBorder="1" applyAlignment="1"/>
    <xf numFmtId="1" fontId="5" fillId="6" borderId="39" xfId="1" applyNumberFormat="1" applyFont="1" applyFill="1" applyBorder="1" applyAlignment="1"/>
    <xf numFmtId="0" fontId="28" fillId="6" borderId="16" xfId="0" applyNumberFormat="1" applyFont="1" applyFill="1" applyBorder="1" applyAlignment="1">
      <alignment horizontal="right" vertical="center"/>
    </xf>
    <xf numFmtId="1" fontId="5" fillId="6" borderId="16" xfId="0" applyNumberFormat="1" applyFont="1" applyFill="1" applyBorder="1" applyAlignment="1"/>
    <xf numFmtId="1" fontId="5" fillId="6" borderId="6" xfId="0" applyNumberFormat="1" applyFont="1" applyFill="1" applyBorder="1" applyAlignment="1"/>
    <xf numFmtId="1" fontId="5" fillId="6" borderId="40" xfId="0" applyNumberFormat="1" applyFont="1" applyFill="1" applyBorder="1" applyAlignment="1"/>
    <xf numFmtId="1" fontId="5" fillId="6" borderId="16" xfId="0" applyNumberFormat="1" applyFont="1" applyFill="1" applyBorder="1"/>
    <xf numFmtId="0" fontId="28" fillId="6" borderId="17" xfId="0" applyNumberFormat="1" applyFont="1" applyFill="1" applyBorder="1" applyAlignment="1">
      <alignment horizontal="right" vertical="center"/>
    </xf>
    <xf numFmtId="1" fontId="5" fillId="6" borderId="17" xfId="0" applyNumberFormat="1" applyFont="1" applyFill="1" applyBorder="1" applyAlignment="1"/>
    <xf numFmtId="1" fontId="5" fillId="6" borderId="18" xfId="0" applyNumberFormat="1" applyFont="1" applyFill="1" applyBorder="1" applyAlignment="1"/>
    <xf numFmtId="1" fontId="5" fillId="6" borderId="41" xfId="0" applyNumberFormat="1" applyFont="1" applyFill="1" applyBorder="1" applyAlignment="1"/>
    <xf numFmtId="0" fontId="5" fillId="6" borderId="21" xfId="0" applyNumberFormat="1" applyFont="1" applyFill="1" applyBorder="1" applyAlignment="1">
      <alignment horizontal="right" vertical="center"/>
    </xf>
    <xf numFmtId="0" fontId="35" fillId="6" borderId="6" xfId="0" applyFont="1" applyFill="1" applyBorder="1" applyAlignment="1">
      <alignment horizontal="right" vertical="center"/>
    </xf>
    <xf numFmtId="0" fontId="37" fillId="5" borderId="0" xfId="0" applyFont="1" applyFill="1"/>
    <xf numFmtId="0" fontId="38" fillId="5" borderId="0" xfId="0" applyNumberFormat="1" applyFont="1" applyFill="1" applyBorder="1" applyAlignment="1">
      <alignment horizontal="center"/>
    </xf>
    <xf numFmtId="0" fontId="5" fillId="2" borderId="0" xfId="0" applyNumberFormat="1" applyFont="1" applyFill="1" applyBorder="1" applyAlignment="1">
      <alignment horizontal="left"/>
    </xf>
    <xf numFmtId="167" fontId="0" fillId="3" borderId="6" xfId="2" applyNumberFormat="1" applyFont="1" applyFill="1" applyBorder="1" applyAlignment="1"/>
    <xf numFmtId="167" fontId="5" fillId="8" borderId="6" xfId="2" applyNumberFormat="1" applyFont="1" applyFill="1" applyBorder="1" applyAlignment="1"/>
    <xf numFmtId="0" fontId="0" fillId="0" borderId="4" xfId="0" applyNumberFormat="1" applyFont="1" applyFill="1" applyBorder="1" applyAlignment="1">
      <alignment horizontal="center" vertical="center"/>
    </xf>
    <xf numFmtId="0" fontId="5" fillId="2" borderId="29" xfId="0" applyNumberFormat="1" applyFont="1" applyFill="1" applyBorder="1" applyAlignment="1">
      <alignment horizontal="center" vertical="center"/>
    </xf>
    <xf numFmtId="0" fontId="5" fillId="2" borderId="30" xfId="0" applyNumberFormat="1" applyFont="1" applyFill="1" applyBorder="1" applyAlignment="1">
      <alignment horizontal="center" vertical="center"/>
    </xf>
    <xf numFmtId="0" fontId="5" fillId="2" borderId="31" xfId="0" applyNumberFormat="1" applyFont="1" applyFill="1" applyBorder="1" applyAlignment="1">
      <alignment horizontal="center" vertical="center"/>
    </xf>
    <xf numFmtId="2" fontId="0" fillId="8" borderId="6" xfId="2" applyNumberFormat="1" applyFont="1" applyFill="1" applyBorder="1" applyAlignment="1">
      <alignment horizontal="center" vertical="center"/>
    </xf>
    <xf numFmtId="2" fontId="0" fillId="3" borderId="6" xfId="2" applyNumberFormat="1" applyFont="1" applyFill="1" applyBorder="1" applyAlignment="1">
      <alignment horizontal="center" vertical="center"/>
    </xf>
    <xf numFmtId="0" fontId="5" fillId="0" borderId="7" xfId="0" applyNumberFormat="1" applyFont="1" applyFill="1" applyBorder="1" applyAlignment="1">
      <alignment horizontal="center" vertical="center" textRotation="90" wrapText="1"/>
    </xf>
    <xf numFmtId="0" fontId="5" fillId="0" borderId="10" xfId="0" applyNumberFormat="1" applyFont="1" applyFill="1" applyBorder="1" applyAlignment="1">
      <alignment horizontal="center" vertical="center" textRotation="90" wrapText="1"/>
    </xf>
    <xf numFmtId="0" fontId="5" fillId="0" borderId="11" xfId="0" applyNumberFormat="1" applyFont="1" applyFill="1" applyBorder="1" applyAlignment="1">
      <alignment horizontal="center" vertical="center" textRotation="90" wrapText="1"/>
    </xf>
    <xf numFmtId="0" fontId="28" fillId="7"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xf>
    <xf numFmtId="0" fontId="0" fillId="0" borderId="0" xfId="0" applyNumberFormat="1" applyFont="1" applyFill="1" applyBorder="1" applyAlignment="1">
      <alignment horizontal="center"/>
    </xf>
    <xf numFmtId="0" fontId="4" fillId="0" borderId="0" xfId="0" applyFont="1" applyAlignment="1">
      <alignment horizontal="right" textRotation="90" wrapText="1"/>
    </xf>
    <xf numFmtId="0" fontId="0" fillId="0" borderId="0" xfId="0"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5" fillId="0" borderId="1" xfId="0" applyNumberFormat="1" applyFont="1" applyFill="1" applyBorder="1" applyAlignment="1">
      <alignment horizontal="center"/>
    </xf>
    <xf numFmtId="0" fontId="5" fillId="0" borderId="2" xfId="0" applyNumberFormat="1" applyFont="1" applyFill="1" applyBorder="1" applyAlignment="1">
      <alignment horizontal="center"/>
    </xf>
    <xf numFmtId="0" fontId="5" fillId="0" borderId="3" xfId="0" applyNumberFormat="1" applyFont="1" applyFill="1" applyBorder="1" applyAlignment="1">
      <alignment horizontal="center"/>
    </xf>
    <xf numFmtId="0" fontId="19" fillId="6" borderId="9" xfId="0" applyNumberFormat="1" applyFont="1" applyFill="1" applyBorder="1" applyAlignment="1">
      <alignment horizontal="right"/>
    </xf>
    <xf numFmtId="0" fontId="19" fillId="6" borderId="23" xfId="0" applyNumberFormat="1" applyFont="1" applyFill="1" applyBorder="1" applyAlignment="1">
      <alignment horizontal="right"/>
    </xf>
    <xf numFmtId="0" fontId="19" fillId="6" borderId="42" xfId="0" applyNumberFormat="1" applyFont="1" applyFill="1" applyBorder="1" applyAlignment="1">
      <alignment horizontal="right"/>
    </xf>
    <xf numFmtId="0" fontId="23" fillId="2" borderId="23" xfId="0" applyNumberFormat="1" applyFont="1" applyFill="1" applyBorder="1" applyAlignment="1">
      <alignment horizontal="left"/>
    </xf>
    <xf numFmtId="0" fontId="23" fillId="2" borderId="8" xfId="0" applyNumberFormat="1" applyFont="1" applyFill="1" applyBorder="1" applyAlignment="1">
      <alignment horizontal="left"/>
    </xf>
    <xf numFmtId="0" fontId="19" fillId="2" borderId="23" xfId="0" applyNumberFormat="1" applyFont="1" applyFill="1" applyBorder="1" applyAlignment="1">
      <alignment horizontal="left"/>
    </xf>
    <xf numFmtId="0" fontId="19" fillId="2" borderId="8" xfId="0" applyNumberFormat="1" applyFont="1" applyFill="1" applyBorder="1" applyAlignment="1">
      <alignment horizontal="left"/>
    </xf>
    <xf numFmtId="0" fontId="19" fillId="6" borderId="23" xfId="0" applyNumberFormat="1" applyFont="1" applyFill="1" applyBorder="1" applyAlignment="1">
      <alignment horizontal="left"/>
    </xf>
    <xf numFmtId="0" fontId="19" fillId="6" borderId="8" xfId="0" applyNumberFormat="1" applyFont="1" applyFill="1" applyBorder="1" applyAlignment="1">
      <alignment horizontal="left"/>
    </xf>
    <xf numFmtId="0" fontId="39" fillId="0" borderId="0" xfId="0" applyNumberFormat="1" applyFont="1" applyFill="1" applyBorder="1" applyAlignment="1">
      <alignment horizontal="center" vertical="top" wrapText="1"/>
    </xf>
    <xf numFmtId="0" fontId="28" fillId="7" borderId="0" xfId="0" applyNumberFormat="1" applyFont="1" applyFill="1" applyBorder="1" applyAlignment="1">
      <alignment horizontal="center"/>
    </xf>
    <xf numFmtId="0" fontId="28" fillId="7" borderId="0" xfId="0" applyNumberFormat="1" applyFont="1" applyFill="1" applyBorder="1" applyAlignment="1">
      <alignment horizontal="center" wrapText="1"/>
    </xf>
    <xf numFmtId="0" fontId="5" fillId="0" borderId="4" xfId="0" applyNumberFormat="1" applyFont="1" applyFill="1" applyBorder="1" applyAlignment="1">
      <alignment horizontal="center" vertical="center" textRotation="90" wrapText="1"/>
    </xf>
    <xf numFmtId="0" fontId="5" fillId="0" borderId="24" xfId="0" applyNumberFormat="1" applyFont="1" applyFill="1" applyBorder="1" applyAlignment="1">
      <alignment horizontal="center" vertical="center" textRotation="90" wrapText="1"/>
    </xf>
    <xf numFmtId="0" fontId="5" fillId="0" borderId="25" xfId="0" applyNumberFormat="1" applyFont="1" applyFill="1" applyBorder="1" applyAlignment="1">
      <alignment horizontal="center" vertical="center" textRotation="90" wrapText="1"/>
    </xf>
    <xf numFmtId="0" fontId="23" fillId="2" borderId="9" xfId="0" applyNumberFormat="1" applyFont="1" applyFill="1" applyBorder="1" applyAlignment="1">
      <alignment horizontal="right"/>
    </xf>
    <xf numFmtId="0" fontId="23" fillId="2" borderId="23" xfId="0" applyNumberFormat="1" applyFont="1" applyFill="1" applyBorder="1" applyAlignment="1">
      <alignment horizontal="right"/>
    </xf>
    <xf numFmtId="0" fontId="23" fillId="2" borderId="42" xfId="0" applyNumberFormat="1" applyFont="1" applyFill="1" applyBorder="1" applyAlignment="1">
      <alignment horizontal="right"/>
    </xf>
    <xf numFmtId="0" fontId="19" fillId="2" borderId="9" xfId="0" applyNumberFormat="1" applyFont="1" applyFill="1" applyBorder="1" applyAlignment="1">
      <alignment horizontal="right"/>
    </xf>
    <xf numFmtId="0" fontId="19" fillId="2" borderId="23" xfId="0" applyNumberFormat="1" applyFont="1" applyFill="1" applyBorder="1" applyAlignment="1">
      <alignment horizontal="right"/>
    </xf>
    <xf numFmtId="0" fontId="19" fillId="2" borderId="42" xfId="0" applyNumberFormat="1" applyFont="1" applyFill="1" applyBorder="1" applyAlignment="1">
      <alignment horizontal="right"/>
    </xf>
    <xf numFmtId="0" fontId="2" fillId="0" borderId="0" xfId="0" applyFont="1" applyAlignment="1">
      <alignment horizontal="left" vertical="top" wrapText="1"/>
    </xf>
    <xf numFmtId="0" fontId="0" fillId="0" borderId="0" xfId="0" applyAlignment="1">
      <alignment horizontal="left" vertical="top" wrapText="1"/>
    </xf>
    <xf numFmtId="0" fontId="0" fillId="2" borderId="9" xfId="0" applyNumberFormat="1" applyFont="1" applyFill="1" applyBorder="1" applyAlignment="1">
      <alignment horizontal="center"/>
    </xf>
    <xf numFmtId="0" fontId="0" fillId="2" borderId="23" xfId="0" applyNumberFormat="1" applyFont="1" applyFill="1" applyBorder="1" applyAlignment="1">
      <alignment horizontal="center"/>
    </xf>
    <xf numFmtId="0" fontId="0" fillId="2" borderId="8" xfId="0" applyNumberFormat="1" applyFont="1" applyFill="1" applyBorder="1" applyAlignment="1">
      <alignment horizontal="center"/>
    </xf>
    <xf numFmtId="0" fontId="15" fillId="2" borderId="9" xfId="0" applyNumberFormat="1" applyFont="1" applyFill="1" applyBorder="1" applyAlignment="1">
      <alignment horizontal="left" vertical="center"/>
    </xf>
    <xf numFmtId="0" fontId="15" fillId="2" borderId="23" xfId="0" applyNumberFormat="1" applyFont="1" applyFill="1" applyBorder="1" applyAlignment="1">
      <alignment horizontal="left" vertical="center"/>
    </xf>
    <xf numFmtId="0" fontId="15" fillId="2" borderId="8" xfId="0" applyNumberFormat="1" applyFont="1" applyFill="1" applyBorder="1" applyAlignment="1">
      <alignment horizontal="left" vertical="center"/>
    </xf>
    <xf numFmtId="9" fontId="0" fillId="0" borderId="0" xfId="1" applyFont="1"/>
  </cellXfs>
  <cellStyles count="4">
    <cellStyle name="Migliaia" xfId="2" builtinId="3"/>
    <cellStyle name="Normal 2" xfId="3" xr:uid="{00000000-0005-0000-0000-000001000000}"/>
    <cellStyle name="Normale" xfId="0" builtinId="0"/>
    <cellStyle name="Percentual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0</xdr:colOff>
      <xdr:row>38</xdr:row>
      <xdr:rowOff>0</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0" y="0"/>
          <a:ext cx="12192000" cy="61531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mn-lt"/>
              <a:cs typeface="Arial"/>
            </a:rPr>
            <a:t>This workbook provides a variety of analyzes and statistical summaries of a cross-tabulation matrix. You can obtain many relevant papers at www.clarku.edu/~rpontius.</a:t>
          </a:r>
        </a:p>
        <a:p>
          <a:pPr algn="l" rtl="0">
            <a:defRPr sz="1000"/>
          </a:pPr>
          <a:endParaRPr lang="en-US" sz="1000" b="0" i="0" u="none" strike="noStrike" baseline="0">
            <a:solidFill>
              <a:srgbClr val="000000"/>
            </a:solidFill>
            <a:latin typeface="+mn-lt"/>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latin typeface="+mn-lt"/>
              <a:ea typeface="+mn-ea"/>
              <a:cs typeface="+mn-cs"/>
            </a:rPr>
            <a:t>The user should enter information in only the gray cells of the sheet SampleMatrix. </a:t>
          </a:r>
          <a:r>
            <a:rPr lang="en-US" sz="1000" b="0" i="0" baseline="0">
              <a:effectLst/>
              <a:latin typeface="+mn-lt"/>
              <a:ea typeface="+mn-ea"/>
              <a:cs typeface="+mn-cs"/>
            </a:rPr>
            <a:t>The user should never change the white and yellow cells. All information in white cells are functions of the gray and yellow cells. </a:t>
          </a:r>
          <a:endParaRPr lang="en-US">
            <a:effectLst/>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en-US">
            <a:effectLst/>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latin typeface="+mn-lt"/>
              <a:ea typeface="+mn-ea"/>
              <a:cs typeface="+mn-cs"/>
            </a:rPr>
            <a:t>If there are fewer than 16 categories, then there will be many blank cells in the matrix. The workbook is designed to handle at most 16 categories. If the matrix derives from stratified sampling, then enter the size of the population for each category in cells A3:18, otherwise enter the matrix's total row count for each category in cells A3:18. The SampleMatrix is different from the PopulationMatrix when stratified sampling has different sampling intensities in different categories, in which case the PopulationMatrix gives an unbiased estimate of the entire study area (Pontius and Millones 2011). Pontius recommends you save the numbers in the gray cells by using the Scenario Manager found under the "Data&gt;What-IfAnalysis" of Excel.  If you think you need more than 16 categories, then you are probably asking for trouble, becasue your analysis will be too complicated to untangle. Pontius recommends you use category aggregation to reduce the number of categories. Use the methods of Aldwaik and Pontius (in review)  to decide which categories to aggregate.</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en-US" sz="1000" b="0" i="0" u="none" strike="noStrike" baseline="0">
            <a:solidFill>
              <a:srgbClr val="000000"/>
            </a:solidFill>
            <a:latin typeface="+mn-lt"/>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effectLst/>
              <a:latin typeface="+mn-lt"/>
              <a:ea typeface="+mn-ea"/>
              <a:cs typeface="+mn-cs"/>
            </a:rPr>
            <a:t>The dashed line on the Intenstiy sheet must  be moved manually to show the overall disagreement between the two maps. Aldwaik and Pontius (2012) describe the figure on the sheet called "Intensity". Users will probably need to change the Data Source on the figures on sheets "AgreementDisagreement" and "Intensity" to accompany their particular number of categories. Pontius et al. (2004) describe the analysis done on sheets RandomLosses and RandomGains. </a:t>
          </a:r>
          <a:endParaRPr lang="en-US">
            <a:effectLst/>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en-US" sz="1000" b="0" i="0" u="none" strike="noStrike" baseline="0">
            <a:solidFill>
              <a:srgbClr val="000000"/>
            </a:solidFill>
            <a:latin typeface="+mn-lt"/>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u="none" strike="noStrike" baseline="0">
              <a:solidFill>
                <a:srgbClr val="000000"/>
              </a:solidFill>
              <a:latin typeface="+mn-lt"/>
              <a:cs typeface="Arial"/>
            </a:rPr>
            <a:t>This workbook was first created by Robert Gilmore Pontius Jr (rpontius@clarku.edu) on 14 August 2001.From that time until 11 April 2008, this workbook was called kappapontius1.xls, then a revised version was called PontiusMatrix1.xls. The workbook as been revised several times. </a:t>
          </a:r>
          <a:r>
            <a:rPr lang="en-US" sz="1000" b="0" i="0" baseline="0">
              <a:effectLst/>
              <a:latin typeface="+mn-lt"/>
              <a:ea typeface="+mn-ea"/>
              <a:cs typeface="+mn-cs"/>
            </a:rPr>
            <a:t>Pontius edited this workbook in August 2011 and saved it as PontiusMatrix21.xlsx. The main revision was to move the population to column A, so it will be easier for the user to remember. Also In March 2012, the students at RECTAS in Nigeria inspired version 22 in which all cells that have equations are locked. To unlock, go to Home&gt;Format&gt;Protection&gt;UnlockSheet; the password to unlock information is "RECTAS", which is case sensitive. In version 22, Pontius added the figure of merit in cell D41 on sheets SampleMatrix and PopulationMatrix. On 24 November 2012, Pontius modified the equations on the PopulationMatrix sheet so they will handle matrices that have an entire row of zeroes. On 1 January 2013, Pontius created version 24 since he modified the figures to use the term "domain" rather than "study area". On 11 January 2013, Pontius created version 25 by editing the figures to make the axes more informative. He also moved gains to the left and losses to the right so the figure is more closely associated with the format of the matrix, which has losses on the left.</a:t>
          </a:r>
          <a:endParaRPr lang="en-US">
            <a:effectLst/>
          </a:endParaRPr>
        </a:p>
        <a:p>
          <a:pPr algn="l" rtl="0">
            <a:defRPr sz="1000"/>
          </a:pPr>
          <a:endParaRPr lang="en-US" sz="1000" b="0" i="0" u="none" strike="noStrike" baseline="0">
            <a:solidFill>
              <a:srgbClr val="000000"/>
            </a:solidFill>
            <a:latin typeface="+mn-lt"/>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effectLst/>
              <a:latin typeface="+mn-lt"/>
              <a:ea typeface="+mn-ea"/>
              <a:cs typeface="+mn-cs"/>
            </a:rPr>
            <a:t>Some of the methods in this workbook are based on Pontius (2000) and Pontius (2002). By 2011, Pontius has learned that only some of the ideas in Pontius (2000) are truly useful, but all the kappa indices are misleading. Pontius and Millones (2011) explain the useful ideas, and tell why the other ideas are not useful.</a:t>
          </a:r>
          <a:endParaRPr lang="en-US">
            <a:effectLst/>
          </a:endParaRPr>
        </a:p>
        <a:p>
          <a:pPr algn="l" rtl="0">
            <a:defRPr sz="1000"/>
          </a:pPr>
          <a:endParaRPr lang="en-US" sz="1000" b="0" i="0" u="none" strike="noStrike" baseline="0">
            <a:solidFill>
              <a:srgbClr val="000000"/>
            </a:solidFill>
            <a:latin typeface="+mn-lt"/>
            <a:cs typeface="Arial"/>
          </a:endParaRPr>
        </a:p>
        <a:p>
          <a:pPr algn="l" rtl="0">
            <a:defRPr sz="1000"/>
          </a:pPr>
          <a:r>
            <a:rPr lang="en-US" sz="1000" b="0" i="0" u="none" strike="noStrike" baseline="0">
              <a:solidFill>
                <a:srgbClr val="000000"/>
              </a:solidFill>
              <a:latin typeface="+mn-lt"/>
              <a:cs typeface="Arial"/>
            </a:rPr>
            <a:t>For a publication on this workbook's methods, see:</a:t>
          </a:r>
        </a:p>
        <a:p>
          <a:pPr algn="l" rtl="0">
            <a:defRPr sz="1000"/>
          </a:pPr>
          <a:r>
            <a:rPr lang="en-US" sz="1000" b="0" i="0" u="none" strike="noStrike" baseline="0">
              <a:solidFill>
                <a:srgbClr val="000000"/>
              </a:solidFill>
              <a:latin typeface="+mn-lt"/>
              <a:cs typeface="Arial"/>
            </a:rPr>
            <a:t>Robert Gilmore Pontius Jr and Marco Millones. 2011. Death to Kappa: birth of quantity disagreement and allocation disagreement for accuracy assessment. International Journal of Remote Sensing</a:t>
          </a:r>
          <a:r>
            <a:rPr lang="en-US" sz="1000" b="0" i="0">
              <a:effectLst/>
              <a:latin typeface="+mn-lt"/>
              <a:ea typeface="+mn-ea"/>
              <a:cs typeface="+mn-cs"/>
            </a:rPr>
            <a:t> 32(15): 4407-4429</a:t>
          </a:r>
          <a:r>
            <a:rPr lang="en-US" sz="1000" b="0" i="0" u="none" strike="noStrike" baseline="0">
              <a:solidFill>
                <a:srgbClr val="000000"/>
              </a:solidFill>
              <a:latin typeface="+mn-lt"/>
              <a:cs typeface="Arial"/>
            </a:rPr>
            <a:t>. </a:t>
          </a:r>
        </a:p>
        <a:p>
          <a:pPr algn="l" rtl="0">
            <a:defRPr sz="1000"/>
          </a:pPr>
          <a:endParaRPr lang="en-US" sz="1000" b="0" i="0" u="none" strike="noStrike" baseline="0">
            <a:solidFill>
              <a:srgbClr val="000000"/>
            </a:solidFill>
            <a:latin typeface="+mn-lt"/>
            <a:cs typeface="Arial"/>
          </a:endParaRPr>
        </a:p>
        <a:p>
          <a:pPr lvl="0"/>
          <a:r>
            <a:rPr lang="en-US" sz="1000" b="0" i="0">
              <a:effectLst/>
              <a:latin typeface="+mn-lt"/>
              <a:ea typeface="+mn-ea"/>
              <a:cs typeface="+mn-cs"/>
            </a:rPr>
            <a:t>Aldwaik, Safaa and Robert Gilmore Pontius Jr. 2012. Intensity analysis to unify measurements of size and stationarity of land changes by interval, category, and transition. Landscape and Urban Planning 106: 103-114.</a:t>
          </a:r>
        </a:p>
        <a:p>
          <a:pPr algn="l" rtl="0">
            <a:defRPr sz="1000"/>
          </a:pPr>
          <a:endParaRPr lang="en-US" sz="1000" b="0" i="0" u="none" strike="noStrike" baseline="0">
            <a:solidFill>
              <a:srgbClr val="000000"/>
            </a:solidFill>
            <a:latin typeface="+mn-lt"/>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a:effectLst/>
              <a:latin typeface="+mn-lt"/>
              <a:ea typeface="+mn-ea"/>
              <a:cs typeface="+mn-cs"/>
            </a:rPr>
            <a:t>Aldwaik, Safaa and Robert Gilmore Pontius Jr. in review. Sequential Land Category Aggregation to Maintain Maximum</a:t>
          </a:r>
          <a:r>
            <a:rPr lang="en-US" sz="1000" b="0" i="0" baseline="0">
              <a:effectLst/>
              <a:latin typeface="+mn-lt"/>
              <a:ea typeface="+mn-ea"/>
              <a:cs typeface="+mn-cs"/>
            </a:rPr>
            <a:t> Change over Time</a:t>
          </a:r>
          <a:r>
            <a:rPr lang="en-US" sz="1000" b="0" i="0">
              <a:effectLst/>
              <a:latin typeface="+mn-lt"/>
              <a:ea typeface="+mn-ea"/>
              <a:cs typeface="+mn-cs"/>
            </a:rPr>
            <a:t>. Computers,</a:t>
          </a:r>
          <a:r>
            <a:rPr lang="en-US" sz="1000" b="0" i="0" baseline="0">
              <a:effectLst/>
              <a:latin typeface="+mn-lt"/>
              <a:ea typeface="+mn-ea"/>
              <a:cs typeface="+mn-cs"/>
            </a:rPr>
            <a:t> Environment and Urban Systems</a:t>
          </a:r>
          <a:r>
            <a:rPr lang="en-US" sz="1000" b="0" i="0">
              <a:effectLst/>
              <a:latin typeface="+mn-lt"/>
              <a:ea typeface="+mn-ea"/>
              <a:cs typeface="+mn-cs"/>
            </a:rPr>
            <a:t>.</a:t>
          </a:r>
          <a:endParaRPr lang="en-US">
            <a:effectLst/>
          </a:endParaRPr>
        </a:p>
        <a:p>
          <a:pPr algn="l" rtl="0">
            <a:defRPr sz="1000"/>
          </a:pPr>
          <a:endParaRPr lang="en-US" sz="1000" b="0" i="0" u="none" strike="noStrike" baseline="0">
            <a:solidFill>
              <a:srgbClr val="000000"/>
            </a:solidFill>
            <a:latin typeface="+mn-lt"/>
            <a:cs typeface="Arial"/>
          </a:endParaRPr>
        </a:p>
        <a:p>
          <a:pPr algn="l" rtl="0">
            <a:defRPr sz="1000"/>
          </a:pPr>
          <a:r>
            <a:rPr lang="en-US" sz="1000" b="0" i="0" u="none" strike="noStrike" baseline="0">
              <a:solidFill>
                <a:srgbClr val="000000"/>
              </a:solidFill>
              <a:latin typeface="+mn-lt"/>
              <a:cs typeface="Arial"/>
            </a:rPr>
            <a:t>Pontius Jr, Robert Gilmore, Emily Shusas and Menzie McEachern. 2004. Detecting important categorical land changes while accounting for persistence. Agriculture, Ecosystems &amp; Environment 101(2-3) p.251-268.</a:t>
          </a:r>
          <a:endParaRPr lang="en-US" sz="1000" b="0" i="0" baseline="0">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en-US" sz="1000" b="0" i="0" baseline="0">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1171575</xdr:colOff>
      <xdr:row>39</xdr:row>
      <xdr:rowOff>180975</xdr:rowOff>
    </xdr:from>
    <xdr:to>
      <xdr:col>8</xdr:col>
      <xdr:colOff>390525</xdr:colOff>
      <xdr:row>48</xdr:row>
      <xdr:rowOff>133350</xdr:rowOff>
    </xdr:to>
    <xdr:cxnSp macro="">
      <xdr:nvCxnSpPr>
        <xdr:cNvPr id="3" name="Connettore 2 2">
          <a:extLst>
            <a:ext uri="{FF2B5EF4-FFF2-40B4-BE49-F238E27FC236}">
              <a16:creationId xmlns:a16="http://schemas.microsoft.com/office/drawing/2014/main" id="{00000000-0008-0000-0100-000003000000}"/>
            </a:ext>
          </a:extLst>
        </xdr:cNvPr>
        <xdr:cNvCxnSpPr/>
      </xdr:nvCxnSpPr>
      <xdr:spPr bwMode="auto">
        <a:xfrm flipH="1">
          <a:off x="3000375" y="7934325"/>
          <a:ext cx="4972050" cy="1838325"/>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1</xdr:col>
      <xdr:colOff>1171575</xdr:colOff>
      <xdr:row>39</xdr:row>
      <xdr:rowOff>180975</xdr:rowOff>
    </xdr:from>
    <xdr:to>
      <xdr:col>9</xdr:col>
      <xdr:colOff>552450</xdr:colOff>
      <xdr:row>49</xdr:row>
      <xdr:rowOff>142875</xdr:rowOff>
    </xdr:to>
    <xdr:cxnSp macro="">
      <xdr:nvCxnSpPr>
        <xdr:cNvPr id="4" name="Connettore 2 3">
          <a:extLst>
            <a:ext uri="{FF2B5EF4-FFF2-40B4-BE49-F238E27FC236}">
              <a16:creationId xmlns:a16="http://schemas.microsoft.com/office/drawing/2014/main" id="{00000000-0008-0000-0100-000004000000}"/>
            </a:ext>
          </a:extLst>
        </xdr:cNvPr>
        <xdr:cNvCxnSpPr/>
      </xdr:nvCxnSpPr>
      <xdr:spPr bwMode="auto">
        <a:xfrm flipH="1">
          <a:off x="3000375" y="7934325"/>
          <a:ext cx="5962650" cy="2066925"/>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
  <sheetViews>
    <sheetView zoomScale="97" zoomScaleNormal="97" workbookViewId="0">
      <selection activeCell="U1" sqref="U1"/>
    </sheetView>
  </sheetViews>
  <sheetFormatPr defaultRowHeight="13.2" x14ac:dyDescent="0.25"/>
  <sheetData/>
  <phoneticPr fontId="0" type="noConversion"/>
  <pageMargins left="0.75" right="0.75" top="1" bottom="1" header="0.5" footer="0.5"/>
  <pageSetup orientation="landscape" horizontalDpi="300" verticalDpi="300" r:id="rId1"/>
  <headerFooter alignWithMargins="0">
    <oddHeader>&amp;LRobert Gilmore Pontius Jr&amp;Crpontius@clarku.edu&amp;RClark University</oddHeader>
    <oddFooter>&amp;Lworkbook &amp;F, sheet &amp;A&amp;Cpage &amp;P of &amp;N&amp;R&amp;D, &amp;T</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5"/>
  <sheetViews>
    <sheetView tabSelected="1" topLeftCell="A58" zoomScale="130" zoomScaleNormal="130" workbookViewId="0">
      <selection activeCell="D66" sqref="D66"/>
    </sheetView>
  </sheetViews>
  <sheetFormatPr defaultRowHeight="13.2" x14ac:dyDescent="0.25"/>
  <cols>
    <col min="2" max="2" width="21.44140625" style="28" customWidth="1"/>
    <col min="3" max="3" width="11.21875" style="49" bestFit="1" customWidth="1"/>
    <col min="4" max="5" width="13" customWidth="1"/>
    <col min="6" max="6" width="11" bestFit="1" customWidth="1"/>
    <col min="7" max="7" width="10.5546875" bestFit="1" customWidth="1"/>
    <col min="8" max="8" width="7.109375" bestFit="1" customWidth="1"/>
    <col min="9" max="9" width="14.6640625" customWidth="1"/>
    <col min="10" max="10" width="21.6640625" customWidth="1"/>
    <col min="11" max="11" width="8.6640625" customWidth="1"/>
    <col min="12" max="13" width="8.5546875" customWidth="1"/>
    <col min="14" max="14" width="17.44140625" hidden="1" customWidth="1"/>
    <col min="15" max="19" width="9.109375" hidden="1" customWidth="1"/>
  </cols>
  <sheetData>
    <row r="1" spans="1:18" x14ac:dyDescent="0.25">
      <c r="A1" s="111" t="s">
        <v>53</v>
      </c>
      <c r="B1" s="112"/>
      <c r="C1" s="112"/>
      <c r="D1" s="112"/>
      <c r="E1" s="112"/>
      <c r="F1" s="112"/>
      <c r="G1" s="112"/>
      <c r="H1" s="112"/>
      <c r="I1" s="112"/>
      <c r="J1" s="109" t="s">
        <v>0</v>
      </c>
      <c r="K1" s="109" t="s">
        <v>50</v>
      </c>
    </row>
    <row r="2" spans="1:18" ht="36.75" customHeight="1" x14ac:dyDescent="0.25">
      <c r="A2" s="111"/>
      <c r="B2" s="111"/>
      <c r="C2" s="111"/>
      <c r="D2" s="111"/>
      <c r="E2" s="111"/>
      <c r="F2" s="111"/>
      <c r="G2" s="111"/>
      <c r="H2" s="111"/>
      <c r="I2" s="111"/>
      <c r="J2" s="109"/>
      <c r="K2" s="109"/>
    </row>
    <row r="3" spans="1:18" x14ac:dyDescent="0.25">
      <c r="A3" s="1"/>
      <c r="B3" s="23"/>
      <c r="C3" s="39"/>
      <c r="D3" s="1"/>
      <c r="E3" s="1"/>
      <c r="F3" s="1"/>
      <c r="G3" s="1"/>
      <c r="H3" s="1"/>
      <c r="I3" s="1"/>
      <c r="J3" s="109"/>
      <c r="K3" s="109"/>
    </row>
    <row r="4" spans="1:18" ht="13.8" thickBot="1" x14ac:dyDescent="0.3">
      <c r="A4" s="126" t="s">
        <v>51</v>
      </c>
      <c r="B4" s="126"/>
      <c r="C4" s="39"/>
      <c r="D4" s="1"/>
      <c r="E4" s="1"/>
      <c r="F4" s="1"/>
      <c r="G4" s="1"/>
      <c r="H4" s="1"/>
      <c r="I4" s="1"/>
      <c r="J4" s="109"/>
      <c r="K4" s="109"/>
    </row>
    <row r="5" spans="1:18" ht="13.8" thickBot="1" x14ac:dyDescent="0.3">
      <c r="A5" s="1"/>
      <c r="B5" s="23"/>
      <c r="C5" s="39"/>
      <c r="D5" s="113" t="s">
        <v>60</v>
      </c>
      <c r="E5" s="114"/>
      <c r="F5" s="114"/>
      <c r="G5" s="114"/>
      <c r="H5" s="115"/>
      <c r="I5" s="1"/>
      <c r="J5" s="109"/>
      <c r="K5" s="109"/>
    </row>
    <row r="6" spans="1:18" ht="13.8" thickBot="1" x14ac:dyDescent="0.3">
      <c r="A6" s="1"/>
      <c r="B6" s="23"/>
      <c r="C6" s="39"/>
      <c r="D6" s="24" t="s">
        <v>41</v>
      </c>
      <c r="E6" s="25" t="s">
        <v>42</v>
      </c>
      <c r="F6" s="25" t="s">
        <v>43</v>
      </c>
      <c r="G6" s="25" t="s">
        <v>44</v>
      </c>
      <c r="H6" s="32"/>
      <c r="I6" s="1"/>
      <c r="J6" s="109"/>
      <c r="K6" s="109"/>
    </row>
    <row r="7" spans="1:18" ht="36.6" customHeight="1" thickBot="1" x14ac:dyDescent="0.3">
      <c r="A7" s="36" t="s">
        <v>39</v>
      </c>
      <c r="B7" s="37"/>
      <c r="C7" s="38"/>
      <c r="D7" s="30">
        <v>3</v>
      </c>
      <c r="E7" s="31">
        <v>2</v>
      </c>
      <c r="F7" s="31">
        <v>1</v>
      </c>
      <c r="G7" s="31">
        <v>4</v>
      </c>
      <c r="H7" s="32"/>
      <c r="I7" s="2" t="s">
        <v>1</v>
      </c>
      <c r="J7" s="109"/>
      <c r="K7" s="109"/>
      <c r="M7" s="110"/>
      <c r="N7" s="110"/>
      <c r="O7" s="110"/>
    </row>
    <row r="8" spans="1:18" ht="19.5" customHeight="1" x14ac:dyDescent="0.25">
      <c r="A8" s="128" t="s">
        <v>2</v>
      </c>
      <c r="B8" s="24" t="str">
        <f>D6</f>
        <v>Bosco</v>
      </c>
      <c r="C8" s="3">
        <f>D7</f>
        <v>3</v>
      </c>
      <c r="D8" s="4">
        <v>61</v>
      </c>
      <c r="E8" s="5">
        <v>2</v>
      </c>
      <c r="F8" s="5">
        <v>0</v>
      </c>
      <c r="G8" s="5">
        <v>0</v>
      </c>
      <c r="H8" s="6"/>
      <c r="I8" s="22">
        <f>SUM(D8:H8)</f>
        <v>63</v>
      </c>
      <c r="J8" s="8">
        <f>(E8+F8+G8+H8)/I8</f>
        <v>3.1746031746031744E-2</v>
      </c>
      <c r="K8" s="8">
        <f>1-J8</f>
        <v>0.96825396825396826</v>
      </c>
      <c r="M8" s="110"/>
      <c r="N8" s="110"/>
      <c r="O8" s="110"/>
    </row>
    <row r="9" spans="1:18" ht="19.5" customHeight="1" x14ac:dyDescent="0.25">
      <c r="A9" s="129"/>
      <c r="B9" s="25" t="str">
        <f>E6</f>
        <v>Agricolo</v>
      </c>
      <c r="C9" s="3">
        <f>E7</f>
        <v>2</v>
      </c>
      <c r="D9" s="5">
        <v>6</v>
      </c>
      <c r="E9" s="4">
        <v>25</v>
      </c>
      <c r="F9" s="5">
        <v>0</v>
      </c>
      <c r="G9" s="5">
        <v>0</v>
      </c>
      <c r="H9" s="6"/>
      <c r="I9" s="7">
        <f>SUM(D9:H9)</f>
        <v>31</v>
      </c>
      <c r="J9" s="8">
        <f>(D9+F9+G9+H9)/I9</f>
        <v>0.19354838709677419</v>
      </c>
      <c r="K9" s="8">
        <f t="shared" ref="K9:K11" si="0">1-J9</f>
        <v>0.80645161290322576</v>
      </c>
      <c r="M9" s="110"/>
      <c r="N9" s="110"/>
      <c r="O9" s="110"/>
    </row>
    <row r="10" spans="1:18" ht="19.5" customHeight="1" x14ac:dyDescent="0.25">
      <c r="A10" s="129"/>
      <c r="B10" s="25" t="str">
        <f>F6</f>
        <v>Suolo nudo</v>
      </c>
      <c r="C10" s="3">
        <f>F7</f>
        <v>1</v>
      </c>
      <c r="D10" s="5">
        <v>4</v>
      </c>
      <c r="E10" s="5">
        <v>2</v>
      </c>
      <c r="F10" s="4">
        <v>36</v>
      </c>
      <c r="G10" s="5">
        <v>6</v>
      </c>
      <c r="H10" s="6"/>
      <c r="I10" s="7">
        <f>SUM(D10:H10)</f>
        <v>48</v>
      </c>
      <c r="J10" s="8">
        <f>(E10+D10+G10+H10)/I10</f>
        <v>0.25</v>
      </c>
      <c r="K10" s="8">
        <f t="shared" si="0"/>
        <v>0.75</v>
      </c>
      <c r="M10" s="110"/>
      <c r="N10" s="110"/>
      <c r="O10" s="110"/>
    </row>
    <row r="11" spans="1:18" ht="17.399999999999999" customHeight="1" x14ac:dyDescent="0.25">
      <c r="A11" s="129"/>
      <c r="B11" s="25" t="str">
        <f>G6</f>
        <v>Urbano</v>
      </c>
      <c r="C11" s="3">
        <f>G7</f>
        <v>4</v>
      </c>
      <c r="D11" s="5">
        <v>0</v>
      </c>
      <c r="E11" s="5">
        <v>0</v>
      </c>
      <c r="F11" s="5">
        <v>4</v>
      </c>
      <c r="G11" s="4">
        <v>45</v>
      </c>
      <c r="H11" s="6"/>
      <c r="I11" s="7">
        <f>SUM(D11:H11)</f>
        <v>49</v>
      </c>
      <c r="J11" s="8">
        <f>(E11+F11+D11+H11)/I11</f>
        <v>8.1632653061224483E-2</v>
      </c>
      <c r="K11" s="8">
        <f t="shared" si="0"/>
        <v>0.91836734693877553</v>
      </c>
      <c r="M11" s="110"/>
      <c r="N11" s="110"/>
      <c r="O11" s="110"/>
    </row>
    <row r="12" spans="1:18" ht="13.8" thickBot="1" x14ac:dyDescent="0.3">
      <c r="A12" s="130"/>
      <c r="B12" s="26"/>
      <c r="C12" s="9">
        <f>H7</f>
        <v>0</v>
      </c>
      <c r="D12" s="10"/>
      <c r="E12" s="10"/>
      <c r="F12" s="10"/>
      <c r="G12" s="10"/>
      <c r="H12" s="11"/>
      <c r="I12" s="7"/>
      <c r="J12" s="8"/>
      <c r="K12" s="8"/>
    </row>
    <row r="13" spans="1:18" ht="19.5" customHeight="1" thickBot="1" x14ac:dyDescent="0.3">
      <c r="A13" s="1"/>
      <c r="B13" s="23"/>
      <c r="C13" s="2" t="s">
        <v>1</v>
      </c>
      <c r="D13" s="22">
        <f>SUM(D8:D12)</f>
        <v>71</v>
      </c>
      <c r="E13" s="7">
        <f>SUM(E8:E12)</f>
        <v>29</v>
      </c>
      <c r="F13" s="7">
        <f>SUM(F8:F12)</f>
        <v>40</v>
      </c>
      <c r="G13" s="7">
        <f>SUM(G8:G12)</f>
        <v>51</v>
      </c>
      <c r="H13" s="7"/>
      <c r="I13" s="12">
        <f>SUM(D8:H12)</f>
        <v>191</v>
      </c>
      <c r="J13" s="13"/>
      <c r="K13" s="1"/>
      <c r="O13" s="90" t="str">
        <f>D6</f>
        <v>Bosco</v>
      </c>
      <c r="P13" s="90" t="str">
        <f>E6</f>
        <v>Agricolo</v>
      </c>
      <c r="Q13" s="90" t="str">
        <f>F6</f>
        <v>Suolo nudo</v>
      </c>
      <c r="R13" s="90" t="str">
        <f>G6</f>
        <v>Urbano</v>
      </c>
    </row>
    <row r="14" spans="1:18" x14ac:dyDescent="0.25">
      <c r="A14" s="1"/>
      <c r="B14" s="53" t="s">
        <v>3</v>
      </c>
      <c r="D14" s="14">
        <f>SUM(D9:D12)/D13</f>
        <v>0.14084507042253522</v>
      </c>
      <c r="E14" s="14">
        <f>(E12+E11+E10+E8)/E13</f>
        <v>0.13793103448275862</v>
      </c>
      <c r="F14" s="14">
        <f>(F12+F11+F9+F8)/F13</f>
        <v>0.1</v>
      </c>
      <c r="G14" s="14">
        <f>(G12+G9+G10+G8)/G13</f>
        <v>0.11764705882352941</v>
      </c>
      <c r="H14" s="14"/>
      <c r="I14" s="1"/>
      <c r="J14" s="1"/>
      <c r="K14" s="1"/>
      <c r="N14" s="77" t="s">
        <v>45</v>
      </c>
      <c r="O14" s="78">
        <f>D8</f>
        <v>61</v>
      </c>
      <c r="P14" s="79">
        <f>E9</f>
        <v>25</v>
      </c>
      <c r="Q14" s="79">
        <f>F10</f>
        <v>36</v>
      </c>
      <c r="R14" s="80">
        <f>G11</f>
        <v>45</v>
      </c>
    </row>
    <row r="15" spans="1:18" ht="25.8" customHeight="1" x14ac:dyDescent="0.25">
      <c r="A15" s="1"/>
      <c r="B15" s="54" t="s">
        <v>49</v>
      </c>
      <c r="D15" s="14">
        <f>1-D14</f>
        <v>0.85915492957746475</v>
      </c>
      <c r="E15" s="14">
        <f t="shared" ref="E15:G15" si="1">1-E14</f>
        <v>0.86206896551724133</v>
      </c>
      <c r="F15" s="14">
        <f t="shared" si="1"/>
        <v>0.9</v>
      </c>
      <c r="G15" s="14">
        <f t="shared" si="1"/>
        <v>0.88235294117647056</v>
      </c>
      <c r="H15" s="14"/>
      <c r="I15" s="1"/>
      <c r="J15" s="1"/>
      <c r="K15" s="1"/>
      <c r="N15" s="81" t="s">
        <v>47</v>
      </c>
      <c r="O15" s="82">
        <f>SUM(D9:D11)</f>
        <v>10</v>
      </c>
      <c r="P15" s="83">
        <f>SUM(E10:E11,E8)</f>
        <v>4</v>
      </c>
      <c r="Q15" s="83">
        <f>SUM(F11,F8:F9)</f>
        <v>4</v>
      </c>
      <c r="R15" s="84">
        <f>SUM(G8:G10)</f>
        <v>6</v>
      </c>
    </row>
    <row r="16" spans="1:18" x14ac:dyDescent="0.25">
      <c r="A16" s="1"/>
      <c r="C16" s="137" t="s">
        <v>57</v>
      </c>
      <c r="D16" s="138"/>
      <c r="E16" s="138"/>
      <c r="F16" s="138"/>
      <c r="G16" s="138"/>
      <c r="H16" s="138"/>
      <c r="I16" s="138"/>
      <c r="J16" s="1"/>
      <c r="K16" s="1"/>
      <c r="N16" s="81" t="s">
        <v>46</v>
      </c>
      <c r="O16" s="85">
        <f>SUM(E8:G8)</f>
        <v>2</v>
      </c>
      <c r="P16" s="83">
        <f>SUM(D9,F9:G9)</f>
        <v>6</v>
      </c>
      <c r="Q16" s="83">
        <f>SUM(D10:E10,G10)</f>
        <v>12</v>
      </c>
      <c r="R16" s="84">
        <f>SUM(D11:F11)</f>
        <v>4</v>
      </c>
    </row>
    <row r="17" spans="1:18" ht="13.8" thickBot="1" x14ac:dyDescent="0.3">
      <c r="A17" s="1"/>
      <c r="C17" s="138"/>
      <c r="D17" s="138"/>
      <c r="E17" s="138"/>
      <c r="F17" s="138"/>
      <c r="G17" s="138"/>
      <c r="H17" s="138"/>
      <c r="I17" s="138"/>
      <c r="J17" s="1"/>
      <c r="K17" s="1"/>
      <c r="N17" s="86" t="s">
        <v>48</v>
      </c>
      <c r="O17" s="87">
        <f>SUM(E9:G11)</f>
        <v>118</v>
      </c>
      <c r="P17" s="88">
        <f>SUM(D10:D11,D8,F8:G8,F10:G11)</f>
        <v>156</v>
      </c>
      <c r="Q17" s="88">
        <f>SUM(G11,G8:G9,D11:E11,D8:E9)</f>
        <v>139</v>
      </c>
      <c r="R17" s="89">
        <f>SUM(D8:F10)</f>
        <v>136</v>
      </c>
    </row>
    <row r="18" spans="1:18" x14ac:dyDescent="0.25">
      <c r="A18" s="1"/>
      <c r="I18" s="1"/>
      <c r="J18" s="1"/>
      <c r="K18" s="1"/>
    </row>
    <row r="19" spans="1:18" ht="7.2" customHeight="1" x14ac:dyDescent="0.25">
      <c r="A19" s="1"/>
      <c r="I19" s="1"/>
      <c r="J19" s="1"/>
      <c r="K19" s="1"/>
    </row>
    <row r="20" spans="1:18" hidden="1" x14ac:dyDescent="0.25">
      <c r="A20" s="1"/>
      <c r="I20" s="1"/>
      <c r="J20" s="1"/>
      <c r="K20" s="1"/>
    </row>
    <row r="21" spans="1:18" ht="18.45" customHeight="1" thickBot="1" x14ac:dyDescent="0.3">
      <c r="A21" s="127" t="s">
        <v>52</v>
      </c>
      <c r="B21" s="127"/>
      <c r="C21" s="39"/>
      <c r="D21" s="1"/>
      <c r="E21" s="1"/>
      <c r="F21" s="1"/>
      <c r="G21" s="1"/>
      <c r="H21" s="1"/>
      <c r="I21" s="1"/>
      <c r="J21" s="1"/>
      <c r="K21" s="1"/>
    </row>
    <row r="22" spans="1:18" ht="13.8" thickBot="1" x14ac:dyDescent="0.3">
      <c r="A22" s="127"/>
      <c r="B22" s="127"/>
      <c r="C22" s="39"/>
      <c r="D22" s="113" t="s">
        <v>38</v>
      </c>
      <c r="E22" s="114"/>
      <c r="F22" s="114"/>
      <c r="G22" s="114"/>
      <c r="H22" s="115"/>
      <c r="I22" s="1"/>
      <c r="J22" s="1"/>
      <c r="K22" s="1"/>
    </row>
    <row r="23" spans="1:18" ht="13.8" thickBot="1" x14ac:dyDescent="0.3">
      <c r="A23" s="1"/>
      <c r="B23" s="23"/>
      <c r="C23" s="39"/>
      <c r="D23" s="30" t="str">
        <f>D6</f>
        <v>Bosco</v>
      </c>
      <c r="E23" s="30" t="str">
        <f t="shared" ref="E23:H23" si="2">E6</f>
        <v>Agricolo</v>
      </c>
      <c r="F23" s="30" t="str">
        <f t="shared" si="2"/>
        <v>Suolo nudo</v>
      </c>
      <c r="G23" s="30" t="str">
        <f t="shared" si="2"/>
        <v>Urbano</v>
      </c>
      <c r="H23" s="30">
        <f t="shared" si="2"/>
        <v>0</v>
      </c>
      <c r="I23" s="1"/>
      <c r="J23" s="1"/>
      <c r="K23" s="1"/>
    </row>
    <row r="24" spans="1:18" ht="18" thickBot="1" x14ac:dyDescent="0.35">
      <c r="A24" s="1"/>
      <c r="B24" s="23"/>
      <c r="C24" s="97"/>
      <c r="D24" s="98">
        <f t="shared" ref="D24:H24" si="3">D7</f>
        <v>3</v>
      </c>
      <c r="E24" s="99">
        <f t="shared" si="3"/>
        <v>2</v>
      </c>
      <c r="F24" s="99">
        <f t="shared" si="3"/>
        <v>1</v>
      </c>
      <c r="G24" s="99">
        <f t="shared" si="3"/>
        <v>4</v>
      </c>
      <c r="H24" s="100">
        <f t="shared" si="3"/>
        <v>0</v>
      </c>
      <c r="I24" s="29" t="s">
        <v>1</v>
      </c>
      <c r="J24" s="1"/>
      <c r="K24" s="1"/>
    </row>
    <row r="25" spans="1:18" ht="23.25" customHeight="1" thickBot="1" x14ac:dyDescent="0.3">
      <c r="A25" s="103" t="s">
        <v>37</v>
      </c>
      <c r="B25" s="24" t="str">
        <f>B8</f>
        <v>Bosco</v>
      </c>
      <c r="C25" s="41">
        <f>C8</f>
        <v>3</v>
      </c>
      <c r="D25" s="101">
        <f t="shared" ref="D25:H29" si="4">D8/$I$13</f>
        <v>0.3193717277486911</v>
      </c>
      <c r="E25" s="102">
        <f t="shared" si="4"/>
        <v>1.0471204188481676E-2</v>
      </c>
      <c r="F25" s="102">
        <f t="shared" si="4"/>
        <v>0</v>
      </c>
      <c r="G25" s="102">
        <f t="shared" si="4"/>
        <v>0</v>
      </c>
      <c r="H25" s="102">
        <f t="shared" si="4"/>
        <v>0</v>
      </c>
      <c r="I25" s="17">
        <f>SUM(D25:H25)</f>
        <v>0.32984293193717279</v>
      </c>
      <c r="J25" s="1"/>
      <c r="K25" s="1"/>
    </row>
    <row r="26" spans="1:18" ht="23.25" customHeight="1" thickBot="1" x14ac:dyDescent="0.3">
      <c r="A26" s="104"/>
      <c r="B26" s="24" t="str">
        <f t="shared" ref="B26:B29" si="5">B9</f>
        <v>Agricolo</v>
      </c>
      <c r="C26" s="42">
        <f>C9</f>
        <v>2</v>
      </c>
      <c r="D26" s="102">
        <f t="shared" si="4"/>
        <v>3.1413612565445025E-2</v>
      </c>
      <c r="E26" s="101">
        <f t="shared" si="4"/>
        <v>0.13089005235602094</v>
      </c>
      <c r="F26" s="102">
        <f t="shared" si="4"/>
        <v>0</v>
      </c>
      <c r="G26" s="102">
        <f t="shared" si="4"/>
        <v>0</v>
      </c>
      <c r="H26" s="102">
        <f t="shared" si="4"/>
        <v>0</v>
      </c>
      <c r="I26" s="17">
        <f t="shared" ref="I26:I29" si="6">SUM(D26:H26)</f>
        <v>0.16230366492146597</v>
      </c>
      <c r="J26" s="1"/>
      <c r="K26" s="1"/>
    </row>
    <row r="27" spans="1:18" ht="23.25" customHeight="1" thickBot="1" x14ac:dyDescent="0.3">
      <c r="A27" s="104"/>
      <c r="B27" s="24" t="str">
        <f t="shared" si="5"/>
        <v>Suolo nudo</v>
      </c>
      <c r="C27" s="42">
        <f>C10</f>
        <v>1</v>
      </c>
      <c r="D27" s="102">
        <f t="shared" si="4"/>
        <v>2.0942408376963352E-2</v>
      </c>
      <c r="E27" s="102">
        <f t="shared" si="4"/>
        <v>1.0471204188481676E-2</v>
      </c>
      <c r="F27" s="101">
        <f t="shared" si="4"/>
        <v>0.18848167539267016</v>
      </c>
      <c r="G27" s="102">
        <f t="shared" si="4"/>
        <v>3.1413612565445025E-2</v>
      </c>
      <c r="H27" s="102">
        <f t="shared" si="4"/>
        <v>0</v>
      </c>
      <c r="I27" s="17">
        <f t="shared" si="6"/>
        <v>0.2513089005235602</v>
      </c>
      <c r="J27" s="1"/>
      <c r="K27" s="1"/>
    </row>
    <row r="28" spans="1:18" ht="23.25" customHeight="1" thickBot="1" x14ac:dyDescent="0.3">
      <c r="A28" s="104"/>
      <c r="B28" s="24" t="str">
        <f t="shared" si="5"/>
        <v>Urbano</v>
      </c>
      <c r="C28" s="42">
        <f>C11</f>
        <v>4</v>
      </c>
      <c r="D28" s="102">
        <f t="shared" si="4"/>
        <v>0</v>
      </c>
      <c r="E28" s="102">
        <f t="shared" si="4"/>
        <v>0</v>
      </c>
      <c r="F28" s="102">
        <f t="shared" si="4"/>
        <v>2.0942408376963352E-2</v>
      </c>
      <c r="G28" s="101">
        <f t="shared" si="4"/>
        <v>0.2356020942408377</v>
      </c>
      <c r="H28" s="102">
        <f t="shared" si="4"/>
        <v>0</v>
      </c>
      <c r="I28" s="17">
        <f t="shared" si="6"/>
        <v>0.25654450261780104</v>
      </c>
      <c r="J28" s="1"/>
      <c r="K28" s="1"/>
    </row>
    <row r="29" spans="1:18" ht="13.8" thickBot="1" x14ac:dyDescent="0.3">
      <c r="A29" s="105"/>
      <c r="B29" s="24">
        <f t="shared" si="5"/>
        <v>0</v>
      </c>
      <c r="C29" s="43">
        <f>C12</f>
        <v>0</v>
      </c>
      <c r="D29" s="102">
        <f t="shared" si="4"/>
        <v>0</v>
      </c>
      <c r="E29" s="102">
        <f t="shared" si="4"/>
        <v>0</v>
      </c>
      <c r="F29" s="102">
        <f t="shared" si="4"/>
        <v>0</v>
      </c>
      <c r="G29" s="102">
        <f t="shared" si="4"/>
        <v>0</v>
      </c>
      <c r="H29" s="102">
        <f t="shared" si="4"/>
        <v>0</v>
      </c>
      <c r="I29" s="17">
        <f t="shared" si="6"/>
        <v>0</v>
      </c>
      <c r="J29" s="1"/>
      <c r="K29" s="1"/>
    </row>
    <row r="30" spans="1:18" ht="17.25" customHeight="1" x14ac:dyDescent="0.3">
      <c r="A30" s="1"/>
      <c r="B30" s="23"/>
      <c r="C30" s="15" t="s">
        <v>1</v>
      </c>
      <c r="D30" s="18">
        <f>SUM(D25:D29)</f>
        <v>0.37172774869109948</v>
      </c>
      <c r="E30" s="18">
        <f>SUM(E25:E29)</f>
        <v>0.15183246073298431</v>
      </c>
      <c r="F30" s="18">
        <f t="shared" ref="F30:H30" si="7">SUM(F25:F29)</f>
        <v>0.20942408376963351</v>
      </c>
      <c r="G30" s="18">
        <f t="shared" si="7"/>
        <v>0.26701570680628273</v>
      </c>
      <c r="H30" s="18">
        <f t="shared" si="7"/>
        <v>0</v>
      </c>
      <c r="I30" s="12">
        <f>SUM(D25:H29)</f>
        <v>1</v>
      </c>
      <c r="J30" s="1"/>
      <c r="K30" s="1"/>
    </row>
    <row r="31" spans="1:18" x14ac:dyDescent="0.25">
      <c r="A31" s="1"/>
      <c r="B31" s="23"/>
      <c r="C31" s="39"/>
      <c r="D31" s="1"/>
      <c r="E31" s="1"/>
      <c r="F31" s="1"/>
      <c r="G31" s="1"/>
      <c r="H31" s="1"/>
      <c r="I31" s="1"/>
      <c r="J31" s="1"/>
      <c r="K31" s="1"/>
    </row>
    <row r="32" spans="1:18" ht="13.8" thickBot="1" x14ac:dyDescent="0.3">
      <c r="A32" s="1"/>
      <c r="B32" s="23"/>
      <c r="C32" s="39"/>
      <c r="D32" s="1"/>
      <c r="E32" s="1"/>
      <c r="F32" s="1"/>
      <c r="G32" s="1"/>
      <c r="H32" s="1"/>
      <c r="I32" s="1"/>
      <c r="J32" s="1"/>
      <c r="K32" s="1"/>
    </row>
    <row r="33" spans="1:13" ht="24.6" thickBot="1" x14ac:dyDescent="0.3">
      <c r="A33" s="1"/>
      <c r="B33" s="23"/>
      <c r="C33" s="19" t="s">
        <v>4</v>
      </c>
      <c r="D33" s="64" t="s">
        <v>5</v>
      </c>
      <c r="E33" s="64" t="s">
        <v>6</v>
      </c>
      <c r="F33" s="64" t="s">
        <v>7</v>
      </c>
      <c r="G33" s="65" t="s">
        <v>8</v>
      </c>
      <c r="H33" s="74" t="s">
        <v>9</v>
      </c>
      <c r="I33" s="58" t="s">
        <v>10</v>
      </c>
      <c r="J33" s="59" t="s">
        <v>11</v>
      </c>
      <c r="K33" s="1"/>
    </row>
    <row r="34" spans="1:13" x14ac:dyDescent="0.25">
      <c r="A34" s="1"/>
      <c r="B34" s="24" t="str">
        <f>B8</f>
        <v>Bosco</v>
      </c>
      <c r="C34" s="44">
        <f>I25*D30</f>
        <v>0.1226117705106768</v>
      </c>
      <c r="D34" s="66">
        <f>ABS(I25-D30)</f>
        <v>4.188481675392669E-2</v>
      </c>
      <c r="E34" s="67">
        <f>I25-D25</f>
        <v>1.0471204188481686E-2</v>
      </c>
      <c r="F34" s="67">
        <f>D30-D25</f>
        <v>5.2356020942408377E-2</v>
      </c>
      <c r="G34" s="68">
        <f>MIN(E34:F34)*2</f>
        <v>2.0942408376963373E-2</v>
      </c>
      <c r="H34" s="60">
        <f>D30</f>
        <v>0.37172774869109948</v>
      </c>
      <c r="I34" s="60">
        <f>H34*H34</f>
        <v>0.1381815191469532</v>
      </c>
      <c r="J34" s="60">
        <f>MIN(1/$L$43,H34)</f>
        <v>0.25</v>
      </c>
      <c r="K34" s="1"/>
    </row>
    <row r="35" spans="1:13" x14ac:dyDescent="0.25">
      <c r="A35" s="1"/>
      <c r="B35" s="25" t="str">
        <f>B9</f>
        <v>Agricolo</v>
      </c>
      <c r="C35" s="45">
        <f>I26*E30</f>
        <v>2.4642964831007926E-2</v>
      </c>
      <c r="D35" s="60">
        <f>ABS(I26-E30)</f>
        <v>1.0471204188481659E-2</v>
      </c>
      <c r="E35" s="68">
        <f>I26-E26</f>
        <v>3.1413612565445032E-2</v>
      </c>
      <c r="F35" s="68">
        <f>E30-E26</f>
        <v>2.0942408376963373E-2</v>
      </c>
      <c r="G35" s="68">
        <f t="shared" ref="G35:G38" si="8">MIN(E35:F35)*2</f>
        <v>4.1884816753926746E-2</v>
      </c>
      <c r="H35" s="60">
        <f>E30</f>
        <v>0.15183246073298431</v>
      </c>
      <c r="I35" s="60">
        <f t="shared" ref="I35:I38" si="9">H35*H35</f>
        <v>2.3053096132233223E-2</v>
      </c>
      <c r="J35" s="60">
        <f>MIN(1/$L$43,H35)</f>
        <v>0.15183246073298431</v>
      </c>
      <c r="K35" s="1"/>
    </row>
    <row r="36" spans="1:13" x14ac:dyDescent="0.25">
      <c r="A36" s="1"/>
      <c r="B36" s="25" t="str">
        <f>B10</f>
        <v>Suolo nudo</v>
      </c>
      <c r="C36" s="45">
        <f>I27*F30</f>
        <v>5.2630136235300565E-2</v>
      </c>
      <c r="D36" s="60">
        <f>ABS(I27-F30)</f>
        <v>4.188481675392669E-2</v>
      </c>
      <c r="E36" s="68">
        <f>I27-F27</f>
        <v>6.2827225130890035E-2</v>
      </c>
      <c r="F36" s="68">
        <f>F30-F27</f>
        <v>2.0942408376963345E-2</v>
      </c>
      <c r="G36" s="68">
        <f t="shared" si="8"/>
        <v>4.188481675392669E-2</v>
      </c>
      <c r="H36" s="60">
        <f>F30</f>
        <v>0.20942408376963351</v>
      </c>
      <c r="I36" s="60">
        <f t="shared" si="9"/>
        <v>4.3858446862750471E-2</v>
      </c>
      <c r="J36" s="60">
        <f>MIN(1/$L$43,H36)</f>
        <v>0.20942408376963351</v>
      </c>
      <c r="K36" s="1"/>
    </row>
    <row r="37" spans="1:13" x14ac:dyDescent="0.25">
      <c r="A37" s="1"/>
      <c r="B37" s="25" t="str">
        <f>B11</f>
        <v>Urbano</v>
      </c>
      <c r="C37" s="45">
        <f>I28*G30</f>
        <v>6.8501411693758396E-2</v>
      </c>
      <c r="D37" s="60">
        <f>ABS(I28-G30)</f>
        <v>1.0471204188481686E-2</v>
      </c>
      <c r="E37" s="68">
        <f>I28-G28</f>
        <v>2.0942408376963345E-2</v>
      </c>
      <c r="F37" s="68">
        <f>G30-G28</f>
        <v>3.1413612565445032E-2</v>
      </c>
      <c r="G37" s="68">
        <f t="shared" si="8"/>
        <v>4.188481675392669E-2</v>
      </c>
      <c r="H37" s="60">
        <f>G30</f>
        <v>0.26701570680628273</v>
      </c>
      <c r="I37" s="60">
        <f t="shared" si="9"/>
        <v>7.1297387681258734E-2</v>
      </c>
      <c r="J37" s="60">
        <f>MIN(1/$L$43,H37)</f>
        <v>0.25</v>
      </c>
      <c r="K37" s="1"/>
    </row>
    <row r="38" spans="1:13" ht="13.8" thickBot="1" x14ac:dyDescent="0.3">
      <c r="A38" s="1"/>
      <c r="B38" s="26">
        <f>B12</f>
        <v>0</v>
      </c>
      <c r="C38" s="46">
        <f>I29*H30</f>
        <v>0</v>
      </c>
      <c r="D38" s="69">
        <f>ABS(I29-H30)</f>
        <v>0</v>
      </c>
      <c r="E38" s="70">
        <f>I29-H29</f>
        <v>0</v>
      </c>
      <c r="F38" s="70">
        <f>H30-H29</f>
        <v>0</v>
      </c>
      <c r="G38" s="68">
        <f t="shared" si="8"/>
        <v>0</v>
      </c>
      <c r="H38" s="60">
        <f>H30</f>
        <v>0</v>
      </c>
      <c r="I38" s="61">
        <f t="shared" si="9"/>
        <v>0</v>
      </c>
      <c r="J38" s="61">
        <f>MIN(1/L43,H38)</f>
        <v>0</v>
      </c>
      <c r="K38" s="1"/>
    </row>
    <row r="39" spans="1:13" ht="18" thickBot="1" x14ac:dyDescent="0.35">
      <c r="A39" s="1"/>
      <c r="B39" s="27" t="s">
        <v>1</v>
      </c>
      <c r="C39" s="47">
        <f>SUM(C34:C38)</f>
        <v>0.26838628327074371</v>
      </c>
      <c r="D39" s="71">
        <f>SUM(D34:D38)/2</f>
        <v>5.2356020942408363E-2</v>
      </c>
      <c r="E39" s="20"/>
      <c r="F39" s="1"/>
      <c r="G39" s="72">
        <f>SUM(G34:G38)/2</f>
        <v>7.329842931937175E-2</v>
      </c>
      <c r="H39" s="1"/>
      <c r="I39" s="62">
        <f>SUM(I34:I38)</f>
        <v>0.27639044982319561</v>
      </c>
      <c r="J39" s="62">
        <f>SUM(J34:J38)</f>
        <v>0.86125654450261779</v>
      </c>
      <c r="K39" s="1"/>
    </row>
    <row r="40" spans="1:13" ht="16.2" thickBot="1" x14ac:dyDescent="0.35">
      <c r="A40" s="1"/>
      <c r="B40" s="23"/>
      <c r="C40" s="21" t="s">
        <v>12</v>
      </c>
      <c r="D40" s="73" t="s">
        <v>13</v>
      </c>
      <c r="E40" s="1"/>
      <c r="F40" s="1"/>
      <c r="G40" s="73" t="s">
        <v>14</v>
      </c>
      <c r="H40" s="1"/>
      <c r="I40" s="63" t="s">
        <v>15</v>
      </c>
      <c r="J40" s="63" t="s">
        <v>16</v>
      </c>
      <c r="K40" s="1"/>
    </row>
    <row r="41" spans="1:13" x14ac:dyDescent="0.25">
      <c r="A41" s="1"/>
      <c r="B41" s="23"/>
      <c r="C41" s="48"/>
      <c r="D41" s="1"/>
      <c r="E41" s="1"/>
      <c r="F41" s="1"/>
      <c r="G41" s="1"/>
      <c r="H41" s="1"/>
      <c r="I41" s="1"/>
      <c r="J41" s="1"/>
      <c r="K41" s="1"/>
    </row>
    <row r="42" spans="1:13" x14ac:dyDescent="0.25">
      <c r="A42" s="1"/>
      <c r="B42" s="23"/>
      <c r="C42" s="39"/>
      <c r="D42" s="1"/>
      <c r="E42" s="1"/>
      <c r="F42" s="1"/>
      <c r="G42" s="1"/>
      <c r="H42" s="1"/>
      <c r="I42" s="1"/>
      <c r="J42" s="1"/>
      <c r="K42" s="1"/>
    </row>
    <row r="43" spans="1:13" ht="17.399999999999999" x14ac:dyDescent="0.3">
      <c r="A43" s="1"/>
      <c r="B43" s="23"/>
      <c r="C43" s="39"/>
      <c r="D43" s="1"/>
      <c r="E43" s="139"/>
      <c r="F43" s="140"/>
      <c r="G43" s="141"/>
      <c r="H43" s="142" t="s">
        <v>56</v>
      </c>
      <c r="I43" s="143"/>
      <c r="J43" s="144"/>
      <c r="K43" s="21" t="s">
        <v>55</v>
      </c>
      <c r="L43" s="93">
        <f>COUNTA(D6:H6)</f>
        <v>4</v>
      </c>
      <c r="M43" s="92"/>
    </row>
    <row r="44" spans="1:13" ht="15.6" x14ac:dyDescent="0.3">
      <c r="A44" s="1"/>
      <c r="D44" s="1"/>
      <c r="E44" s="131" t="s">
        <v>32</v>
      </c>
      <c r="F44" s="132"/>
      <c r="G44" s="133"/>
      <c r="H44" s="119" t="s">
        <v>40</v>
      </c>
      <c r="I44" s="119"/>
      <c r="J44" s="120"/>
      <c r="K44" s="21" t="s">
        <v>17</v>
      </c>
      <c r="L44" s="34">
        <f>H29+G28+F27+E26+D25</f>
        <v>0.87434554973821998</v>
      </c>
      <c r="M44" s="35">
        <f t="shared" ref="M44:M49" si="10">L44</f>
        <v>0.87434554973821998</v>
      </c>
    </row>
    <row r="45" spans="1:13" ht="19.8" x14ac:dyDescent="0.3">
      <c r="A45" s="1"/>
      <c r="B45" s="33" t="s">
        <v>33</v>
      </c>
      <c r="C45" s="50">
        <f>(L44-L45)/(1-L45)</f>
        <v>0.82825028100412146</v>
      </c>
      <c r="D45" s="1"/>
      <c r="E45" s="131" t="s">
        <v>26</v>
      </c>
      <c r="F45" s="132"/>
      <c r="G45" s="133"/>
      <c r="H45" s="119" t="s">
        <v>27</v>
      </c>
      <c r="I45" s="119"/>
      <c r="J45" s="120"/>
      <c r="K45" s="21" t="s">
        <v>12</v>
      </c>
      <c r="L45" s="34">
        <f>C39</f>
        <v>0.26838628327074371</v>
      </c>
      <c r="M45" s="35">
        <f t="shared" si="10"/>
        <v>0.26838628327074371</v>
      </c>
    </row>
    <row r="46" spans="1:13" ht="19.8" x14ac:dyDescent="0.3">
      <c r="A46" s="55"/>
      <c r="B46" s="56" t="s">
        <v>34</v>
      </c>
      <c r="C46" s="57">
        <f>(L44-1/L43)/(1-1/L43)</f>
        <v>0.83246073298429335</v>
      </c>
      <c r="D46" s="51"/>
      <c r="E46" s="134" t="s">
        <v>22</v>
      </c>
      <c r="F46" s="135"/>
      <c r="G46" s="136"/>
      <c r="H46" s="121" t="s">
        <v>23</v>
      </c>
      <c r="I46" s="121"/>
      <c r="J46" s="122"/>
      <c r="K46" s="21" t="s">
        <v>18</v>
      </c>
      <c r="L46" s="34">
        <f>1-L44</f>
        <v>0.12565445026178002</v>
      </c>
      <c r="M46" s="35">
        <f t="shared" si="10"/>
        <v>0.12565445026178002</v>
      </c>
    </row>
    <row r="47" spans="1:13" ht="19.8" x14ac:dyDescent="0.3">
      <c r="A47" s="55"/>
      <c r="B47" s="56" t="s">
        <v>35</v>
      </c>
      <c r="C47" s="57">
        <f>(L44-C39)/(1-D39-C39)</f>
        <v>0.89209039548022606</v>
      </c>
      <c r="D47" s="51"/>
      <c r="E47" s="134" t="s">
        <v>28</v>
      </c>
      <c r="F47" s="135"/>
      <c r="G47" s="136"/>
      <c r="H47" s="121" t="s">
        <v>29</v>
      </c>
      <c r="I47" s="121"/>
      <c r="J47" s="122"/>
      <c r="K47" s="21" t="s">
        <v>19</v>
      </c>
      <c r="L47" s="34">
        <f>1-L45</f>
        <v>0.73161371672925624</v>
      </c>
      <c r="M47" s="35">
        <f t="shared" si="10"/>
        <v>0.73161371672925624</v>
      </c>
    </row>
    <row r="48" spans="1:13" ht="19.2" x14ac:dyDescent="0.3">
      <c r="A48" s="55"/>
      <c r="B48" s="91" t="s">
        <v>54</v>
      </c>
      <c r="C48" s="57">
        <f>((1-D39)-C39)/(1-C39)</f>
        <v>0.92843761708505068</v>
      </c>
      <c r="D48" s="51"/>
      <c r="E48" s="116" t="s">
        <v>30</v>
      </c>
      <c r="F48" s="117"/>
      <c r="G48" s="118"/>
      <c r="H48" s="123" t="s">
        <v>31</v>
      </c>
      <c r="I48" s="123"/>
      <c r="J48" s="124"/>
      <c r="K48" s="73" t="s">
        <v>13</v>
      </c>
      <c r="L48" s="75">
        <f>D39</f>
        <v>5.2356020942408363E-2</v>
      </c>
      <c r="M48" s="76">
        <f t="shared" si="10"/>
        <v>5.2356020942408363E-2</v>
      </c>
    </row>
    <row r="49" spans="1:13" ht="18" x14ac:dyDescent="0.3">
      <c r="A49" s="55"/>
      <c r="B49" s="91" t="s">
        <v>20</v>
      </c>
      <c r="C49" s="57">
        <f>I39+(C47*(1-I39))</f>
        <v>0.92191557961368953</v>
      </c>
      <c r="D49" s="51"/>
      <c r="E49" s="116" t="s">
        <v>24</v>
      </c>
      <c r="F49" s="117"/>
      <c r="G49" s="118"/>
      <c r="H49" s="123" t="s">
        <v>25</v>
      </c>
      <c r="I49" s="123"/>
      <c r="J49" s="124"/>
      <c r="K49" s="73" t="s">
        <v>14</v>
      </c>
      <c r="L49" s="75">
        <f>G39</f>
        <v>7.329842931937175E-2</v>
      </c>
      <c r="M49" s="76">
        <f t="shared" si="10"/>
        <v>7.329842931937175E-2</v>
      </c>
    </row>
    <row r="50" spans="1:13" ht="18" x14ac:dyDescent="0.3">
      <c r="A50" s="55"/>
      <c r="B50" s="91" t="s">
        <v>21</v>
      </c>
      <c r="C50" s="57">
        <f>(1/L43)+C47*(J39-1/L43)</f>
        <v>0.79529609252521671</v>
      </c>
      <c r="D50" s="51"/>
      <c r="E50" s="1"/>
      <c r="F50" s="1"/>
      <c r="G50" s="1"/>
      <c r="H50" s="1"/>
      <c r="I50" s="1"/>
      <c r="J50" s="1"/>
      <c r="K50" s="1"/>
    </row>
    <row r="51" spans="1:13" ht="19.8" x14ac:dyDescent="0.3">
      <c r="A51" s="55"/>
      <c r="B51" s="56" t="s">
        <v>36</v>
      </c>
      <c r="C51" s="57">
        <f>(L44-C50)/(C49-C50)</f>
        <v>0.62430719813111435</v>
      </c>
      <c r="D51" s="51"/>
      <c r="E51" s="1"/>
      <c r="F51" s="1"/>
      <c r="G51" s="1"/>
      <c r="H51" s="1"/>
      <c r="I51" s="1"/>
      <c r="J51" s="1"/>
      <c r="K51" s="1"/>
    </row>
    <row r="52" spans="1:13" x14ac:dyDescent="0.25">
      <c r="A52" s="1"/>
      <c r="B52" s="23"/>
      <c r="C52" s="39"/>
      <c r="D52" s="52"/>
      <c r="E52" s="1"/>
      <c r="F52" s="1"/>
      <c r="G52" s="1"/>
      <c r="H52" s="1"/>
      <c r="I52" s="1"/>
      <c r="J52" s="1"/>
      <c r="K52" s="1"/>
    </row>
    <row r="53" spans="1:13" ht="108.6" customHeight="1" x14ac:dyDescent="0.25">
      <c r="A53" s="125" t="s">
        <v>58</v>
      </c>
      <c r="B53" s="125"/>
      <c r="C53" s="125"/>
      <c r="D53" s="125"/>
      <c r="E53" s="125"/>
      <c r="F53" s="125"/>
      <c r="G53" s="125"/>
      <c r="H53" s="125"/>
      <c r="I53" s="125"/>
      <c r="J53" s="125"/>
      <c r="K53" s="125"/>
    </row>
    <row r="54" spans="1:13" x14ac:dyDescent="0.25">
      <c r="A54" s="1"/>
      <c r="B54" s="23"/>
      <c r="C54" s="39"/>
      <c r="D54" s="1"/>
      <c r="E54" s="1"/>
      <c r="F54" s="1"/>
      <c r="G54" s="1"/>
      <c r="H54" s="1"/>
      <c r="I54" s="1"/>
      <c r="J54" s="1"/>
      <c r="K54" s="1"/>
    </row>
    <row r="55" spans="1:13" x14ac:dyDescent="0.25">
      <c r="A55" s="106" t="s">
        <v>59</v>
      </c>
      <c r="B55" s="106"/>
      <c r="C55" s="106"/>
      <c r="D55" s="107" t="s">
        <v>62</v>
      </c>
      <c r="E55" s="108"/>
      <c r="F55" s="108"/>
      <c r="G55" s="108"/>
      <c r="H55" s="108"/>
    </row>
    <row r="56" spans="1:13" ht="13.8" customHeight="1" thickBot="1" x14ac:dyDescent="0.3">
      <c r="A56" s="106"/>
      <c r="B56" s="106"/>
      <c r="C56" s="106"/>
      <c r="D56" s="1"/>
      <c r="E56" s="1"/>
      <c r="F56" s="1"/>
      <c r="G56" s="1"/>
      <c r="H56" s="1"/>
      <c r="I56" s="1"/>
    </row>
    <row r="57" spans="1:13" ht="61.2" customHeight="1" thickBot="1" x14ac:dyDescent="0.3">
      <c r="A57" s="106"/>
      <c r="B57" s="106"/>
      <c r="C57" s="106"/>
      <c r="D57" s="113" t="s">
        <v>38</v>
      </c>
      <c r="E57" s="114"/>
      <c r="F57" s="114"/>
      <c r="G57" s="114"/>
      <c r="H57" s="115"/>
      <c r="I57" s="1"/>
    </row>
    <row r="58" spans="1:13" ht="13.8" thickBot="1" x14ac:dyDescent="0.3">
      <c r="A58" s="1"/>
      <c r="B58" s="23"/>
      <c r="C58" s="39"/>
      <c r="D58" s="30">
        <v>3</v>
      </c>
      <c r="E58" s="30">
        <v>2</v>
      </c>
      <c r="F58" s="30">
        <v>1</v>
      </c>
      <c r="G58" s="30">
        <v>4</v>
      </c>
      <c r="H58" s="30">
        <f t="shared" ref="H58" si="11">H41</f>
        <v>0</v>
      </c>
      <c r="I58" s="1"/>
    </row>
    <row r="59" spans="1:13" ht="18" thickBot="1" x14ac:dyDescent="0.35">
      <c r="A59" s="1"/>
      <c r="B59" s="23"/>
      <c r="C59" s="40"/>
      <c r="D59" s="30" t="s">
        <v>41</v>
      </c>
      <c r="E59" s="31" t="s">
        <v>42</v>
      </c>
      <c r="F59" s="31" t="s">
        <v>43</v>
      </c>
      <c r="G59" s="31" t="s">
        <v>44</v>
      </c>
      <c r="H59" s="32">
        <f t="shared" ref="H59" si="12">H42</f>
        <v>0</v>
      </c>
      <c r="I59" s="29" t="s">
        <v>1</v>
      </c>
      <c r="K59" s="94" t="s">
        <v>61</v>
      </c>
    </row>
    <row r="60" spans="1:13" ht="13.8" thickBot="1" x14ac:dyDescent="0.3">
      <c r="A60" s="103" t="s">
        <v>37</v>
      </c>
      <c r="B60" s="30" t="s">
        <v>41</v>
      </c>
      <c r="C60" s="41">
        <v>3</v>
      </c>
      <c r="D60" s="96">
        <f>D8/$I8*$K60</f>
        <v>0.48412698412698413</v>
      </c>
      <c r="E60" s="95">
        <f t="shared" ref="E60:G60" si="13">E8/$I8*$K60</f>
        <v>1.5873015873015872E-2</v>
      </c>
      <c r="F60" s="95">
        <f t="shared" si="13"/>
        <v>0</v>
      </c>
      <c r="G60" s="95">
        <f t="shared" si="13"/>
        <v>0</v>
      </c>
      <c r="H60" s="16"/>
      <c r="I60" s="17"/>
      <c r="J60" s="30" t="s">
        <v>41</v>
      </c>
      <c r="K60" s="145">
        <v>0.5</v>
      </c>
    </row>
    <row r="61" spans="1:13" ht="13.8" thickBot="1" x14ac:dyDescent="0.3">
      <c r="A61" s="104"/>
      <c r="B61" s="31" t="s">
        <v>42</v>
      </c>
      <c r="C61" s="42">
        <v>2</v>
      </c>
      <c r="D61" s="95">
        <f t="shared" ref="D61:G63" si="14">D9/$I9*$K61</f>
        <v>5.8064516129032254E-2</v>
      </c>
      <c r="E61" s="96">
        <f t="shared" si="14"/>
        <v>0.24193548387096772</v>
      </c>
      <c r="F61" s="95">
        <f t="shared" si="14"/>
        <v>0</v>
      </c>
      <c r="G61" s="95">
        <f t="shared" si="14"/>
        <v>0</v>
      </c>
      <c r="H61" s="16"/>
      <c r="I61" s="17"/>
      <c r="J61" s="31" t="s">
        <v>42</v>
      </c>
      <c r="K61" s="145">
        <v>0.3</v>
      </c>
    </row>
    <row r="62" spans="1:13" ht="13.8" thickBot="1" x14ac:dyDescent="0.3">
      <c r="A62" s="104"/>
      <c r="B62" s="31" t="s">
        <v>43</v>
      </c>
      <c r="C62" s="42">
        <v>1</v>
      </c>
      <c r="D62" s="95">
        <f t="shared" si="14"/>
        <v>8.3333333333333332E-3</v>
      </c>
      <c r="E62" s="95">
        <f t="shared" si="14"/>
        <v>4.1666666666666666E-3</v>
      </c>
      <c r="F62" s="96">
        <f t="shared" si="14"/>
        <v>7.5000000000000011E-2</v>
      </c>
      <c r="G62" s="95">
        <f t="shared" si="14"/>
        <v>1.2500000000000001E-2</v>
      </c>
      <c r="H62" s="16"/>
      <c r="I62" s="17"/>
      <c r="J62" s="31" t="s">
        <v>43</v>
      </c>
      <c r="K62" s="145">
        <v>0.1</v>
      </c>
    </row>
    <row r="63" spans="1:13" ht="13.8" thickBot="1" x14ac:dyDescent="0.3">
      <c r="A63" s="104"/>
      <c r="B63" s="31" t="s">
        <v>44</v>
      </c>
      <c r="C63" s="42">
        <v>4</v>
      </c>
      <c r="D63" s="95">
        <f t="shared" si="14"/>
        <v>0</v>
      </c>
      <c r="E63" s="95">
        <f t="shared" si="14"/>
        <v>0</v>
      </c>
      <c r="F63" s="95">
        <f t="shared" si="14"/>
        <v>8.163265306122448E-3</v>
      </c>
      <c r="G63" s="96">
        <f t="shared" si="14"/>
        <v>9.1836734693877556E-2</v>
      </c>
      <c r="H63" s="16"/>
      <c r="I63" s="17"/>
      <c r="J63" s="31" t="s">
        <v>44</v>
      </c>
      <c r="K63" s="145">
        <v>0.1</v>
      </c>
    </row>
    <row r="64" spans="1:13" ht="13.8" thickBot="1" x14ac:dyDescent="0.3">
      <c r="A64" s="105"/>
      <c r="B64" s="24"/>
      <c r="C64" s="43">
        <v>0</v>
      </c>
      <c r="D64" s="16"/>
      <c r="E64" s="16"/>
      <c r="F64" s="16"/>
      <c r="G64" s="16"/>
      <c r="H64" s="16"/>
      <c r="I64" s="17"/>
    </row>
    <row r="65" spans="1:9" ht="17.399999999999999" x14ac:dyDescent="0.3">
      <c r="A65" s="1"/>
      <c r="B65" s="23"/>
      <c r="C65" s="15" t="s">
        <v>1</v>
      </c>
      <c r="D65" s="18"/>
      <c r="E65" s="18"/>
      <c r="F65" s="18"/>
      <c r="G65" s="18"/>
      <c r="H65" s="18"/>
      <c r="I65" s="12"/>
    </row>
  </sheetData>
  <mergeCells count="31">
    <mergeCell ref="M7:O11"/>
    <mergeCell ref="A1:I1"/>
    <mergeCell ref="D57:H57"/>
    <mergeCell ref="E48:G48"/>
    <mergeCell ref="E49:G49"/>
    <mergeCell ref="H44:J44"/>
    <mergeCell ref="H46:J46"/>
    <mergeCell ref="H45:J45"/>
    <mergeCell ref="H47:J47"/>
    <mergeCell ref="H48:J48"/>
    <mergeCell ref="A53:K53"/>
    <mergeCell ref="A4:B4"/>
    <mergeCell ref="A21:B22"/>
    <mergeCell ref="A2:I2"/>
    <mergeCell ref="A8:A12"/>
    <mergeCell ref="D22:H22"/>
    <mergeCell ref="A60:A64"/>
    <mergeCell ref="A55:C57"/>
    <mergeCell ref="D55:H55"/>
    <mergeCell ref="K1:K7"/>
    <mergeCell ref="J1:J7"/>
    <mergeCell ref="A25:A29"/>
    <mergeCell ref="E44:G44"/>
    <mergeCell ref="E46:G46"/>
    <mergeCell ref="C16:I17"/>
    <mergeCell ref="E43:G43"/>
    <mergeCell ref="H43:J43"/>
    <mergeCell ref="D5:H5"/>
    <mergeCell ref="H49:J49"/>
    <mergeCell ref="E45:G45"/>
    <mergeCell ref="E47:G47"/>
  </mergeCells>
  <pageMargins left="0.7" right="0.7" top="0.75" bottom="0.75" header="0.3" footer="0.3"/>
  <pageSetup paperSize="9" scale="66"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sommario</vt:lpstr>
      <vt:lpstr>Pirotti Ris. Classificazion</vt:lpstr>
    </vt:vector>
  </TitlesOfParts>
  <Company>Clark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rpontius</dc:creator>
  <cp:lastModifiedBy>Francesco Pirotti</cp:lastModifiedBy>
  <cp:lastPrinted>2013-11-07T06:30:19Z</cp:lastPrinted>
  <dcterms:created xsi:type="dcterms:W3CDTF">2000-01-21T17:33:54Z</dcterms:created>
  <dcterms:modified xsi:type="dcterms:W3CDTF">2019-12-12T13:39:56Z</dcterms:modified>
</cp:coreProperties>
</file>